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8" windowHeight="7728" activeTab="0"/>
  </bookViews>
  <sheets>
    <sheet name="BEEF CATTLE-1" sheetId="1" r:id="rId1"/>
    <sheet name="DAIRY CATTLE-1" sheetId="2" r:id="rId2"/>
    <sheet name="LAYER" sheetId="3" r:id="rId3"/>
    <sheet name="BROILER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SİSTEM</author>
  </authors>
  <commentList>
    <comment ref="B328" authorId="0">
      <text>
        <r>
          <rPr>
            <b/>
            <u val="single"/>
            <sz val="8"/>
            <color indexed="10"/>
            <rFont val="Tahoma"/>
            <family val="2"/>
          </rPr>
          <t>NOT: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Rasyonda konsantre yem, yem mad.'leri içinde verilmiş. Dolayısıyla açık ortadan kalkmış durumda. Rasyonun çözümü, kanatlı rasyonunda olduğu gibi yapılacaktır.</t>
        </r>
      </text>
    </comment>
    <comment ref="B363" authorId="0">
      <text>
        <r>
          <rPr>
            <b/>
            <u val="single"/>
            <sz val="8"/>
            <color indexed="10"/>
            <rFont val="Tahoma"/>
            <family val="2"/>
          </rPr>
          <t>NOT: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Rasyonda konsantre yem, yem mad.'leri içinde verilmiş. Dolayısıyla açık ortadan kalkmış durumda. Rasyonun çözümü, kanatlı rasyonunda olduğu gibi yapılacaktır.</t>
        </r>
      </text>
    </comment>
  </commentList>
</comments>
</file>

<file path=xl/sharedStrings.xml><?xml version="1.0" encoding="utf-8"?>
<sst xmlns="http://schemas.openxmlformats.org/spreadsheetml/2006/main" count="185" uniqueCount="97">
  <si>
    <t>Mısır</t>
  </si>
  <si>
    <t>TOPLAM</t>
  </si>
  <si>
    <t>İSTENEN</t>
  </si>
  <si>
    <t>Arpa</t>
  </si>
  <si>
    <t>Yem Mad.</t>
  </si>
  <si>
    <t>ALT SINIR</t>
  </si>
  <si>
    <t>ÜST SINIR</t>
  </si>
  <si>
    <t>İHTİYAÇLAR</t>
  </si>
  <si>
    <t>AÇIK</t>
  </si>
  <si>
    <t>Konst. Yem</t>
  </si>
  <si>
    <t>SONUÇ</t>
  </si>
  <si>
    <t>Mısır Silajı</t>
  </si>
  <si>
    <t>KM (g/kg)</t>
  </si>
  <si>
    <t>SHP (g/kg)</t>
  </si>
  <si>
    <t>ME (Mj/kg,km)</t>
  </si>
  <si>
    <t>KM (kg)</t>
  </si>
  <si>
    <t>Ver. Mik. (Kg)</t>
  </si>
  <si>
    <t>Arpa Samanı</t>
  </si>
  <si>
    <t>Kuru Ot</t>
  </si>
  <si>
    <t>KM(kg)</t>
  </si>
  <si>
    <t>SHP(g/kg)</t>
  </si>
  <si>
    <t>ME(Mj/kg,km)</t>
  </si>
  <si>
    <t>&lt;&lt;&lt;&lt;BESİ SIĞIRI RASYONU(200KG CA,180 GÜN, 1100GR CAA)&gt;&gt;&gt;&gt;</t>
  </si>
  <si>
    <t>TOPLAM VERİLEN MİKTAR (kg)</t>
  </si>
  <si>
    <t>Ayçiçek küspesi</t>
  </si>
  <si>
    <t>Fiğ Kuru otu</t>
  </si>
  <si>
    <t>&lt;&lt;&lt;&lt;BESİ SIĞIRI RASYONU(350KG CA,180 GÜN, 1500GR CAA)&gt;&gt;&gt;&gt;</t>
  </si>
  <si>
    <t>Kepek</t>
  </si>
  <si>
    <t>ME (MJ/kg KM)</t>
  </si>
  <si>
    <t>ME</t>
  </si>
  <si>
    <t xml:space="preserve"> (g/kg)</t>
  </si>
  <si>
    <t xml:space="preserve"> (MJ/kg KM)</t>
  </si>
  <si>
    <t>ME kcal/kg</t>
  </si>
  <si>
    <t>Ca %</t>
  </si>
  <si>
    <t>P %</t>
  </si>
  <si>
    <t>DCP</t>
  </si>
  <si>
    <t>Vitamin premix</t>
  </si>
  <si>
    <t>Mineral premix</t>
  </si>
  <si>
    <t>BEEF CATTLE RATIONS</t>
  </si>
  <si>
    <t>BEEF CATTLE RATION (250 kg LW, 1 kg LWG)</t>
  </si>
  <si>
    <t>Feedingstuffs</t>
  </si>
  <si>
    <t>Wheat straw</t>
  </si>
  <si>
    <t>Vetch-oat hay</t>
  </si>
  <si>
    <t>Sugar beet pulp</t>
  </si>
  <si>
    <t>Maize silage</t>
  </si>
  <si>
    <t xml:space="preserve">Concentrate feed </t>
  </si>
  <si>
    <t>DM (g/kg )</t>
  </si>
  <si>
    <t>Feed DM</t>
  </si>
  <si>
    <t>(kg DM/gün)</t>
  </si>
  <si>
    <t>As fed basis</t>
  </si>
  <si>
    <t>DCP (g/day)</t>
  </si>
  <si>
    <t>ME (MJ/day)</t>
  </si>
  <si>
    <t>TOTAL</t>
  </si>
  <si>
    <t>DAILY REQUIREMENTS</t>
  </si>
  <si>
    <t>REQUIRED</t>
  </si>
  <si>
    <t>Lower limit</t>
  </si>
  <si>
    <t>Higher limit</t>
  </si>
  <si>
    <t>FORAGE DM</t>
  </si>
  <si>
    <t>Total</t>
  </si>
  <si>
    <t>LOWER LIMIT</t>
  </si>
  <si>
    <t>HIGHER LIMIT</t>
  </si>
  <si>
    <t>Feedstuffs</t>
  </si>
  <si>
    <t>DAIRY CATTLE RATION ( 500 kg LW 4% fat, 20 kg milk, 10.-20. week of lactation)</t>
  </si>
  <si>
    <t>Dried alfalfa</t>
  </si>
  <si>
    <t>Barley straw</t>
  </si>
  <si>
    <t>Sugarbeet pulp</t>
  </si>
  <si>
    <t>Concentrate feed</t>
  </si>
  <si>
    <t xml:space="preserve">DCP </t>
  </si>
  <si>
    <t>(g/kg DM)</t>
  </si>
  <si>
    <t>DM</t>
  </si>
  <si>
    <t>(kg/day)</t>
  </si>
  <si>
    <t xml:space="preserve"> (g/day)</t>
  </si>
  <si>
    <t xml:space="preserve"> (MJ/day)</t>
  </si>
  <si>
    <t>kg/day</t>
  </si>
  <si>
    <t xml:space="preserve">LAYER DIET - CP 16.70%, ME: 2700 kcal/kg, Ca: 4.20%, P: 0.70% </t>
  </si>
  <si>
    <t>Maize</t>
  </si>
  <si>
    <t>Barley</t>
  </si>
  <si>
    <t>Soyabean meal</t>
  </si>
  <si>
    <t>Hazelnut meal</t>
  </si>
  <si>
    <t>Canola seed meal</t>
  </si>
  <si>
    <t>Fullfat soya</t>
  </si>
  <si>
    <t>Limestone</t>
  </si>
  <si>
    <t>Methionine</t>
  </si>
  <si>
    <t>Lysine</t>
  </si>
  <si>
    <t>Salt</t>
  </si>
  <si>
    <t>DCP (g/kg DM)</t>
  </si>
  <si>
    <t>Feed (kg/day)</t>
  </si>
  <si>
    <t>Feed, as fed basis</t>
  </si>
  <si>
    <t>CP %</t>
  </si>
  <si>
    <t>limestone</t>
  </si>
  <si>
    <t>Fat</t>
  </si>
  <si>
    <t>Canola meal</t>
  </si>
  <si>
    <t>given amount %</t>
  </si>
  <si>
    <t>Given amount %</t>
  </si>
  <si>
    <t xml:space="preserve">BROILER FINISHER (25-42 day) Crudeprotein: 19.5%, ME: 3200 kcal/kg, Ca: 0.80%, P:0.60%  </t>
  </si>
  <si>
    <t>Vit. Premix</t>
  </si>
  <si>
    <t>Min. Premix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</si>
</sst>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00"/>
    <numFmt numFmtId="181" formatCode="#,##0.00\ &quot;TL&quot;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  <numFmt numFmtId="187" formatCode="0.0000"/>
  </numFmts>
  <fonts count="54">
    <font>
      <sz val="10"/>
      <name val="Arial Tur"/>
      <family val="0"/>
    </font>
    <font>
      <b/>
      <i/>
      <sz val="12"/>
      <name val="Arial TUR"/>
      <family val="2"/>
    </font>
    <font>
      <b/>
      <sz val="12"/>
      <name val="Arial TUR"/>
      <family val="2"/>
    </font>
    <font>
      <b/>
      <sz val="9"/>
      <name val="Arial TUR"/>
      <family val="2"/>
    </font>
    <font>
      <b/>
      <sz val="10"/>
      <name val="Arial TUR"/>
      <family val="2"/>
    </font>
    <font>
      <b/>
      <u val="single"/>
      <sz val="8"/>
      <color indexed="10"/>
      <name val="Tahoma"/>
      <family val="2"/>
    </font>
    <font>
      <b/>
      <sz val="8"/>
      <color indexed="10"/>
      <name val="Tahoma"/>
      <family val="2"/>
    </font>
    <font>
      <sz val="10"/>
      <color indexed="10"/>
      <name val="Tahoma"/>
      <family val="2"/>
    </font>
    <font>
      <b/>
      <i/>
      <sz val="14"/>
      <name val="Arial TUR"/>
      <family val="2"/>
    </font>
    <font>
      <sz val="9"/>
      <name val="Arial TUR"/>
      <family val="2"/>
    </font>
    <font>
      <sz val="10"/>
      <name val="Arial TUR"/>
      <family val="2"/>
    </font>
    <font>
      <b/>
      <i/>
      <sz val="11"/>
      <name val="Arial TUR"/>
      <family val="2"/>
    </font>
    <font>
      <b/>
      <i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36"/>
      <name val="Arial TUR"/>
      <family val="2"/>
    </font>
    <font>
      <sz val="10"/>
      <color indexed="36"/>
      <name val="Arial TUR"/>
      <family val="2"/>
    </font>
    <font>
      <b/>
      <sz val="10"/>
      <color indexed="36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7030A0"/>
      <name val="Arial TUR"/>
      <family val="2"/>
    </font>
    <font>
      <sz val="10"/>
      <color rgb="FF7030A0"/>
      <name val="Arial TUR"/>
      <family val="2"/>
    </font>
    <font>
      <b/>
      <sz val="10"/>
      <color rgb="FF7030A0"/>
      <name val="Arial TUR"/>
      <family val="2"/>
    </font>
    <font>
      <b/>
      <sz val="8"/>
      <name val="Arial Tur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32" borderId="10" xfId="0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32" borderId="14" xfId="0" applyNumberFormat="1" applyFill="1" applyBorder="1" applyAlignment="1">
      <alignment horizontal="center"/>
    </xf>
    <xf numFmtId="2" fontId="0" fillId="32" borderId="11" xfId="0" applyNumberForma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2" fontId="4" fillId="34" borderId="15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2" fontId="0" fillId="35" borderId="14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18" borderId="17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center"/>
    </xf>
    <xf numFmtId="2" fontId="4" fillId="36" borderId="18" xfId="0" applyNumberFormat="1" applyFont="1" applyFill="1" applyBorder="1" applyAlignment="1">
      <alignment/>
    </xf>
    <xf numFmtId="2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/>
    </xf>
    <xf numFmtId="2" fontId="0" fillId="32" borderId="14" xfId="0" applyNumberForma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/>
      <protection/>
    </xf>
    <xf numFmtId="2" fontId="4" fillId="34" borderId="15" xfId="0" applyNumberFormat="1" applyFont="1" applyFill="1" applyBorder="1" applyAlignment="1" applyProtection="1">
      <alignment horizontal="center"/>
      <protection/>
    </xf>
    <xf numFmtId="2" fontId="0" fillId="33" borderId="11" xfId="0" applyNumberFormat="1" applyFill="1" applyBorder="1" applyAlignment="1" applyProtection="1">
      <alignment horizontal="center"/>
      <protection locked="0"/>
    </xf>
    <xf numFmtId="0" fontId="9" fillId="4" borderId="1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 applyProtection="1">
      <alignment horizontal="center"/>
      <protection locked="0"/>
    </xf>
    <xf numFmtId="2" fontId="10" fillId="32" borderId="14" xfId="0" applyNumberFormat="1" applyFont="1" applyFill="1" applyBorder="1" applyAlignment="1">
      <alignment horizontal="center"/>
    </xf>
    <xf numFmtId="2" fontId="10" fillId="32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7" borderId="10" xfId="0" applyFont="1" applyFill="1" applyBorder="1" applyAlignment="1">
      <alignment horizontal="center"/>
    </xf>
    <xf numFmtId="2" fontId="10" fillId="37" borderId="10" xfId="0" applyNumberFormat="1" applyFont="1" applyFill="1" applyBorder="1" applyAlignment="1" applyProtection="1">
      <alignment horizontal="center"/>
      <protection/>
    </xf>
    <xf numFmtId="0" fontId="10" fillId="37" borderId="0" xfId="0" applyFont="1" applyFill="1" applyAlignment="1">
      <alignment/>
    </xf>
    <xf numFmtId="2" fontId="10" fillId="37" borderId="14" xfId="0" applyNumberFormat="1" applyFont="1" applyFill="1" applyBorder="1" applyAlignment="1" applyProtection="1">
      <alignment horizontal="center"/>
      <protection/>
    </xf>
    <xf numFmtId="2" fontId="10" fillId="32" borderId="14" xfId="0" applyNumberFormat="1" applyFont="1" applyFill="1" applyBorder="1" applyAlignment="1" applyProtection="1">
      <alignment horizontal="center"/>
      <protection/>
    </xf>
    <xf numFmtId="0" fontId="4" fillId="38" borderId="15" xfId="0" applyFont="1" applyFill="1" applyBorder="1" applyAlignment="1" applyProtection="1">
      <alignment horizontal="center"/>
      <protection/>
    </xf>
    <xf numFmtId="0" fontId="9" fillId="4" borderId="12" xfId="0" applyFont="1" applyFill="1" applyBorder="1" applyAlignment="1">
      <alignment horizontal="left"/>
    </xf>
    <xf numFmtId="0" fontId="9" fillId="4" borderId="12" xfId="0" applyFont="1" applyFill="1" applyBorder="1" applyAlignment="1" applyProtection="1">
      <alignment horizontal="left"/>
      <protection locked="0"/>
    </xf>
    <xf numFmtId="0" fontId="0" fillId="39" borderId="0" xfId="0" applyFill="1" applyAlignment="1">
      <alignment/>
    </xf>
    <xf numFmtId="0" fontId="0" fillId="38" borderId="19" xfId="0" applyFill="1" applyBorder="1" applyAlignment="1">
      <alignment/>
    </xf>
    <xf numFmtId="2" fontId="0" fillId="32" borderId="19" xfId="0" applyNumberFormat="1" applyFill="1" applyBorder="1" applyAlignment="1" applyProtection="1">
      <alignment horizontal="center"/>
      <protection/>
    </xf>
    <xf numFmtId="2" fontId="0" fillId="4" borderId="19" xfId="0" applyNumberForma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9" fillId="37" borderId="14" xfId="0" applyFont="1" applyFill="1" applyBorder="1" applyAlignment="1">
      <alignment horizontal="center"/>
    </xf>
    <xf numFmtId="0" fontId="0" fillId="37" borderId="21" xfId="0" applyFill="1" applyBorder="1" applyAlignment="1">
      <alignment/>
    </xf>
    <xf numFmtId="182" fontId="0" fillId="37" borderId="21" xfId="0" applyNumberFormat="1" applyFill="1" applyBorder="1" applyAlignment="1">
      <alignment/>
    </xf>
    <xf numFmtId="0" fontId="9" fillId="4" borderId="0" xfId="0" applyFont="1" applyFill="1" applyBorder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0" fillId="40" borderId="10" xfId="0" applyNumberFormat="1" applyFill="1" applyBorder="1" applyAlignment="1" applyProtection="1">
      <alignment horizontal="center"/>
      <protection locked="0"/>
    </xf>
    <xf numFmtId="0" fontId="0" fillId="37" borderId="22" xfId="0" applyFill="1" applyBorder="1" applyAlignment="1">
      <alignment/>
    </xf>
    <xf numFmtId="0" fontId="0" fillId="40" borderId="10" xfId="0" applyFill="1" applyBorder="1" applyAlignment="1">
      <alignment/>
    </xf>
    <xf numFmtId="2" fontId="0" fillId="37" borderId="10" xfId="0" applyNumberFormat="1" applyFill="1" applyBorder="1" applyAlignment="1" applyProtection="1">
      <alignment horizontal="center"/>
      <protection locked="0"/>
    </xf>
    <xf numFmtId="2" fontId="0" fillId="40" borderId="10" xfId="0" applyNumberFormat="1" applyFill="1" applyBorder="1" applyAlignment="1">
      <alignment horizontal="center"/>
    </xf>
    <xf numFmtId="0" fontId="0" fillId="40" borderId="19" xfId="0" applyFill="1" applyBorder="1" applyAlignment="1">
      <alignment/>
    </xf>
    <xf numFmtId="0" fontId="0" fillId="40" borderId="0" xfId="0" applyFill="1" applyAlignment="1">
      <alignment/>
    </xf>
    <xf numFmtId="0" fontId="12" fillId="41" borderId="10" xfId="0" applyFont="1" applyFill="1" applyBorder="1" applyAlignment="1">
      <alignment horizontal="left"/>
    </xf>
    <xf numFmtId="0" fontId="12" fillId="41" borderId="23" xfId="0" applyFont="1" applyFill="1" applyBorder="1" applyAlignment="1">
      <alignment horizontal="center"/>
    </xf>
    <xf numFmtId="0" fontId="12" fillId="41" borderId="24" xfId="0" applyFont="1" applyFill="1" applyBorder="1" applyAlignment="1">
      <alignment horizontal="center"/>
    </xf>
    <xf numFmtId="0" fontId="50" fillId="41" borderId="24" xfId="0" applyFont="1" applyFill="1" applyBorder="1" applyAlignment="1">
      <alignment horizontal="center"/>
    </xf>
    <xf numFmtId="0" fontId="12" fillId="41" borderId="25" xfId="0" applyFont="1" applyFill="1" applyBorder="1" applyAlignment="1">
      <alignment horizontal="center"/>
    </xf>
    <xf numFmtId="0" fontId="12" fillId="41" borderId="19" xfId="0" applyFont="1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2" fontId="51" fillId="33" borderId="27" xfId="0" applyNumberFormat="1" applyFont="1" applyFill="1" applyBorder="1" applyAlignment="1" applyProtection="1">
      <alignment horizontal="center"/>
      <protection locked="0"/>
    </xf>
    <xf numFmtId="2" fontId="0" fillId="33" borderId="27" xfId="0" applyNumberFormat="1" applyFill="1" applyBorder="1" applyAlignment="1">
      <alignment horizontal="center"/>
    </xf>
    <xf numFmtId="180" fontId="0" fillId="33" borderId="27" xfId="0" applyNumberFormat="1" applyFill="1" applyBorder="1" applyAlignment="1">
      <alignment horizontal="center"/>
    </xf>
    <xf numFmtId="180" fontId="0" fillId="33" borderId="28" xfId="0" applyNumberFormat="1" applyFill="1" applyBorder="1" applyAlignment="1">
      <alignment horizontal="center"/>
    </xf>
    <xf numFmtId="0" fontId="12" fillId="41" borderId="29" xfId="0" applyFont="1" applyFill="1" applyBorder="1" applyAlignment="1" applyProtection="1">
      <alignment horizontal="left"/>
      <protection locked="0"/>
    </xf>
    <xf numFmtId="0" fontId="0" fillId="41" borderId="30" xfId="0" applyFill="1" applyBorder="1" applyAlignment="1" applyProtection="1">
      <alignment horizontal="center"/>
      <protection locked="0"/>
    </xf>
    <xf numFmtId="0" fontId="0" fillId="41" borderId="31" xfId="0" applyFill="1" applyBorder="1" applyAlignment="1" applyProtection="1">
      <alignment horizontal="center"/>
      <protection locked="0"/>
    </xf>
    <xf numFmtId="2" fontId="51" fillId="41" borderId="31" xfId="0" applyNumberFormat="1" applyFont="1" applyFill="1" applyBorder="1" applyAlignment="1" applyProtection="1">
      <alignment horizontal="center"/>
      <protection locked="0"/>
    </xf>
    <xf numFmtId="2" fontId="0" fillId="41" borderId="27" xfId="0" applyNumberFormat="1" applyFill="1" applyBorder="1" applyAlignment="1">
      <alignment horizontal="center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2" fontId="51" fillId="33" borderId="31" xfId="0" applyNumberFormat="1" applyFont="1" applyFill="1" applyBorder="1" applyAlignment="1" applyProtection="1">
      <alignment horizontal="center"/>
      <protection locked="0"/>
    </xf>
    <xf numFmtId="0" fontId="12" fillId="41" borderId="32" xfId="0" applyFont="1" applyFill="1" applyBorder="1" applyAlignment="1" applyProtection="1">
      <alignment horizontal="left"/>
      <protection locked="0"/>
    </xf>
    <xf numFmtId="0" fontId="0" fillId="41" borderId="33" xfId="0" applyFill="1" applyBorder="1" applyAlignment="1" applyProtection="1">
      <alignment horizontal="center"/>
      <protection locked="0"/>
    </xf>
    <xf numFmtId="0" fontId="0" fillId="41" borderId="34" xfId="0" applyFill="1" applyBorder="1" applyAlignment="1" applyProtection="1">
      <alignment horizontal="center"/>
      <protection locked="0"/>
    </xf>
    <xf numFmtId="2" fontId="51" fillId="41" borderId="34" xfId="0" applyNumberFormat="1" applyFont="1" applyFill="1" applyBorder="1" applyAlignment="1" applyProtection="1">
      <alignment horizontal="center"/>
      <protection locked="0"/>
    </xf>
    <xf numFmtId="2" fontId="0" fillId="41" borderId="34" xfId="0" applyNumberFormat="1" applyFill="1" applyBorder="1" applyAlignment="1">
      <alignment horizontal="center"/>
    </xf>
    <xf numFmtId="180" fontId="0" fillId="41" borderId="34" xfId="0" applyNumberFormat="1" applyFill="1" applyBorder="1" applyAlignment="1">
      <alignment horizontal="center"/>
    </xf>
    <xf numFmtId="180" fontId="0" fillId="41" borderId="35" xfId="0" applyNumberForma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2" fontId="52" fillId="33" borderId="24" xfId="0" applyNumberFormat="1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52" fillId="34" borderId="24" xfId="0" applyFont="1" applyFill="1" applyBorder="1" applyAlignment="1">
      <alignment horizontal="center"/>
    </xf>
    <xf numFmtId="2" fontId="4" fillId="34" borderId="24" xfId="0" applyNumberFormat="1" applyFont="1" applyFill="1" applyBorder="1" applyAlignment="1">
      <alignment horizontal="center"/>
    </xf>
    <xf numFmtId="180" fontId="4" fillId="34" borderId="24" xfId="0" applyNumberFormat="1" applyFont="1" applyFill="1" applyBorder="1" applyAlignment="1">
      <alignment horizontal="center"/>
    </xf>
    <xf numFmtId="180" fontId="4" fillId="34" borderId="25" xfId="0" applyNumberFormat="1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52" fillId="34" borderId="37" xfId="0" applyFont="1" applyFill="1" applyBorder="1" applyAlignment="1">
      <alignment horizontal="center"/>
    </xf>
    <xf numFmtId="2" fontId="4" fillId="34" borderId="37" xfId="0" applyNumberFormat="1" applyFont="1" applyFill="1" applyBorder="1" applyAlignment="1">
      <alignment horizontal="center"/>
    </xf>
    <xf numFmtId="180" fontId="4" fillId="34" borderId="37" xfId="0" applyNumberFormat="1" applyFont="1" applyFill="1" applyBorder="1" applyAlignment="1">
      <alignment horizontal="center"/>
    </xf>
    <xf numFmtId="180" fontId="4" fillId="34" borderId="38" xfId="0" applyNumberFormat="1" applyFont="1" applyFill="1" applyBorder="1" applyAlignment="1">
      <alignment horizontal="center"/>
    </xf>
    <xf numFmtId="0" fontId="12" fillId="41" borderId="10" xfId="0" applyFont="1" applyFill="1" applyBorder="1" applyAlignment="1">
      <alignment horizontal="center"/>
    </xf>
    <xf numFmtId="0" fontId="12" fillId="41" borderId="19" xfId="0" applyFont="1" applyFill="1" applyBorder="1" applyAlignment="1" applyProtection="1">
      <alignment horizontal="center"/>
      <protection locked="0"/>
    </xf>
    <xf numFmtId="0" fontId="12" fillId="41" borderId="29" xfId="0" applyFont="1" applyFill="1" applyBorder="1" applyAlignment="1" applyProtection="1">
      <alignment horizontal="center"/>
      <protection locked="0"/>
    </xf>
    <xf numFmtId="0" fontId="12" fillId="41" borderId="14" xfId="0" applyFont="1" applyFill="1" applyBorder="1" applyAlignment="1" applyProtection="1">
      <alignment horizontal="center"/>
      <protection locked="0"/>
    </xf>
    <xf numFmtId="2" fontId="4" fillId="35" borderId="24" xfId="0" applyNumberFormat="1" applyFont="1" applyFill="1" applyBorder="1" applyAlignment="1">
      <alignment horizontal="center"/>
    </xf>
    <xf numFmtId="0" fontId="4" fillId="18" borderId="39" xfId="0" applyFont="1" applyFill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18" borderId="37" xfId="0" applyFont="1" applyFill="1" applyBorder="1" applyAlignment="1">
      <alignment horizontal="center"/>
    </xf>
    <xf numFmtId="0" fontId="4" fillId="18" borderId="38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9" fillId="4" borderId="14" xfId="0" applyFont="1" applyFill="1" applyBorder="1" applyAlignment="1">
      <alignment horizontal="center"/>
    </xf>
    <xf numFmtId="2" fontId="0" fillId="42" borderId="14" xfId="0" applyNumberFormat="1" applyFill="1" applyBorder="1" applyAlignment="1" applyProtection="1">
      <alignment horizontal="center"/>
      <protection/>
    </xf>
    <xf numFmtId="0" fontId="9" fillId="4" borderId="1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textRotation="15"/>
    </xf>
    <xf numFmtId="0" fontId="4" fillId="32" borderId="39" xfId="0" applyFont="1" applyFill="1" applyBorder="1" applyAlignment="1">
      <alignment horizontal="center" textRotation="15"/>
    </xf>
    <xf numFmtId="0" fontId="1" fillId="43" borderId="12" xfId="0" applyFont="1" applyFill="1" applyBorder="1" applyAlignment="1" applyProtection="1">
      <alignment horizontal="center"/>
      <protection locked="0"/>
    </xf>
    <xf numFmtId="0" fontId="1" fillId="43" borderId="11" xfId="0" applyFont="1" applyFill="1" applyBorder="1" applyAlignment="1" applyProtection="1">
      <alignment horizontal="center"/>
      <protection locked="0"/>
    </xf>
    <xf numFmtId="0" fontId="1" fillId="43" borderId="40" xfId="0" applyFont="1" applyFill="1" applyBorder="1" applyAlignment="1" applyProtection="1">
      <alignment horizontal="center"/>
      <protection locked="0"/>
    </xf>
    <xf numFmtId="0" fontId="1" fillId="44" borderId="12" xfId="0" applyFont="1" applyFill="1" applyBorder="1" applyAlignment="1" applyProtection="1">
      <alignment horizontal="center"/>
      <protection locked="0"/>
    </xf>
    <xf numFmtId="0" fontId="1" fillId="44" borderId="11" xfId="0" applyFont="1" applyFill="1" applyBorder="1" applyAlignment="1" applyProtection="1">
      <alignment horizontal="center"/>
      <protection locked="0"/>
    </xf>
    <xf numFmtId="0" fontId="1" fillId="44" borderId="18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>
      <alignment horizontal="center" textRotation="15"/>
    </xf>
    <xf numFmtId="0" fontId="2" fillId="34" borderId="41" xfId="0" applyFont="1" applyFill="1" applyBorder="1" applyAlignment="1">
      <alignment horizontal="center" textRotation="15"/>
    </xf>
    <xf numFmtId="0" fontId="8" fillId="32" borderId="12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1" fillId="45" borderId="12" xfId="0" applyFont="1" applyFill="1" applyBorder="1" applyAlignment="1" applyProtection="1">
      <alignment horizontal="center"/>
      <protection locked="0"/>
    </xf>
    <xf numFmtId="0" fontId="1" fillId="45" borderId="11" xfId="0" applyFont="1" applyFill="1" applyBorder="1" applyAlignment="1" applyProtection="1">
      <alignment horizontal="center"/>
      <protection locked="0"/>
    </xf>
    <xf numFmtId="0" fontId="1" fillId="45" borderId="40" xfId="0" applyFont="1" applyFill="1" applyBorder="1" applyAlignment="1" applyProtection="1">
      <alignment horizontal="center"/>
      <protection locked="0"/>
    </xf>
    <xf numFmtId="0" fontId="11" fillId="41" borderId="12" xfId="0" applyFont="1" applyFill="1" applyBorder="1" applyAlignment="1" applyProtection="1">
      <alignment horizontal="center"/>
      <protection locked="0"/>
    </xf>
    <xf numFmtId="0" fontId="11" fillId="41" borderId="11" xfId="0" applyFont="1" applyFill="1" applyBorder="1" applyAlignment="1" applyProtection="1">
      <alignment horizontal="center"/>
      <protection locked="0"/>
    </xf>
    <xf numFmtId="0" fontId="11" fillId="41" borderId="18" xfId="0" applyFont="1" applyFill="1" applyBorder="1" applyAlignment="1" applyProtection="1">
      <alignment horizontal="center"/>
      <protection locked="0"/>
    </xf>
    <xf numFmtId="0" fontId="1" fillId="44" borderId="12" xfId="0" applyFont="1" applyFill="1" applyBorder="1" applyAlignment="1" applyProtection="1">
      <alignment horizontal="center"/>
      <protection/>
    </xf>
    <xf numFmtId="0" fontId="1" fillId="44" borderId="11" xfId="0" applyFont="1" applyFill="1" applyBorder="1" applyAlignment="1" applyProtection="1">
      <alignment horizontal="center"/>
      <protection/>
    </xf>
    <xf numFmtId="0" fontId="1" fillId="44" borderId="18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>
      <alignment horizontal="center" textRotation="15"/>
    </xf>
    <xf numFmtId="0" fontId="4" fillId="34" borderId="39" xfId="0" applyFont="1" applyFill="1" applyBorder="1" applyAlignment="1">
      <alignment horizontal="center" textRotation="1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942975</xdr:colOff>
      <xdr:row>4</xdr:row>
      <xdr:rowOff>19050</xdr:rowOff>
    </xdr:to>
    <xdr:pic>
      <xdr:nvPicPr>
        <xdr:cNvPr id="1" name="Picture 6" descr="aua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47625</xdr:rowOff>
    </xdr:from>
    <xdr:to>
      <xdr:col>9</xdr:col>
      <xdr:colOff>0</xdr:colOff>
      <xdr:row>4</xdr:row>
      <xdr:rowOff>28575</xdr:rowOff>
    </xdr:to>
    <xdr:pic>
      <xdr:nvPicPr>
        <xdr:cNvPr id="2" name="Picture 7" descr="v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476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95250</xdr:rowOff>
    </xdr:from>
    <xdr:to>
      <xdr:col>9</xdr:col>
      <xdr:colOff>152400</xdr:colOff>
      <xdr:row>3</xdr:row>
      <xdr:rowOff>209550</xdr:rowOff>
    </xdr:to>
    <xdr:pic>
      <xdr:nvPicPr>
        <xdr:cNvPr id="3" name="Picture 1" descr="b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95250"/>
          <a:ext cx="152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923925</xdr:colOff>
      <xdr:row>4</xdr:row>
      <xdr:rowOff>57150</xdr:rowOff>
    </xdr:to>
    <xdr:pic>
      <xdr:nvPicPr>
        <xdr:cNvPr id="4" name="Picture 7" descr="v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161925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77"/>
  <sheetViews>
    <sheetView tabSelected="1" zoomScalePageLayoutView="0" workbookViewId="0" topLeftCell="A3">
      <selection activeCell="F9" sqref="F9:F15"/>
    </sheetView>
  </sheetViews>
  <sheetFormatPr defaultColWidth="9.00390625" defaultRowHeight="12.75"/>
  <cols>
    <col min="2" max="2" width="17.875" style="0" customWidth="1"/>
    <col min="3" max="4" width="12.125" style="0" customWidth="1"/>
    <col min="5" max="5" width="13.50390625" style="0" customWidth="1"/>
    <col min="6" max="6" width="13.875" style="0" customWidth="1"/>
    <col min="7" max="7" width="14.75390625" style="0" customWidth="1"/>
    <col min="8" max="8" width="14.125" style="0" customWidth="1"/>
    <col min="9" max="9" width="14.50390625" style="0" customWidth="1"/>
    <col min="10" max="10" width="16.75390625" style="0" customWidth="1"/>
  </cols>
  <sheetData>
    <row r="2" ht="13.5" thickBot="1"/>
    <row r="3" spans="3:8" ht="18" customHeight="1" thickBot="1">
      <c r="C3" s="138" t="s">
        <v>38</v>
      </c>
      <c r="D3" s="139"/>
      <c r="E3" s="139"/>
      <c r="F3" s="139"/>
      <c r="G3" s="139"/>
      <c r="H3" s="140"/>
    </row>
    <row r="4" ht="18" customHeight="1"/>
    <row r="5" ht="18" customHeight="1" thickBot="1"/>
    <row r="6" spans="2:9" ht="18" customHeight="1" thickBot="1">
      <c r="B6" s="144" t="s">
        <v>39</v>
      </c>
      <c r="C6" s="145"/>
      <c r="D6" s="145"/>
      <c r="E6" s="145"/>
      <c r="F6" s="145"/>
      <c r="G6" s="145"/>
      <c r="H6" s="145"/>
      <c r="I6" s="146"/>
    </row>
    <row r="7" spans="2:10" ht="18" customHeight="1" thickBot="1">
      <c r="B7" s="53" t="s">
        <v>40</v>
      </c>
      <c r="C7" s="41" t="s">
        <v>46</v>
      </c>
      <c r="D7" s="42" t="s">
        <v>85</v>
      </c>
      <c r="E7" s="41" t="s">
        <v>28</v>
      </c>
      <c r="F7" s="41" t="s">
        <v>47</v>
      </c>
      <c r="G7" s="47" t="s">
        <v>86</v>
      </c>
      <c r="H7" s="41" t="s">
        <v>50</v>
      </c>
      <c r="I7" s="41" t="s">
        <v>51</v>
      </c>
      <c r="J7" s="125"/>
    </row>
    <row r="8" spans="2:9" ht="18" customHeight="1" thickBot="1">
      <c r="B8" s="53"/>
      <c r="C8" s="41"/>
      <c r="D8" s="42"/>
      <c r="E8" s="41"/>
      <c r="F8" s="41" t="s">
        <v>48</v>
      </c>
      <c r="G8" s="47" t="s">
        <v>49</v>
      </c>
      <c r="H8" s="41"/>
      <c r="I8" s="41"/>
    </row>
    <row r="9" spans="2:9" ht="18" customHeight="1" thickBot="1">
      <c r="B9" s="54" t="s">
        <v>41</v>
      </c>
      <c r="C9" s="34">
        <v>880</v>
      </c>
      <c r="D9" s="39">
        <v>5</v>
      </c>
      <c r="E9" s="34">
        <v>6.25</v>
      </c>
      <c r="F9" s="34"/>
      <c r="G9" s="48"/>
      <c r="H9" s="35"/>
      <c r="I9" s="35"/>
    </row>
    <row r="10" spans="2:9" ht="18" customHeight="1" thickBot="1">
      <c r="B10" s="54" t="s">
        <v>42</v>
      </c>
      <c r="C10" s="34">
        <v>880</v>
      </c>
      <c r="D10" s="39">
        <v>97</v>
      </c>
      <c r="E10" s="34">
        <v>8.75</v>
      </c>
      <c r="F10" s="34"/>
      <c r="G10" s="48"/>
      <c r="H10" s="35"/>
      <c r="I10" s="35"/>
    </row>
    <row r="11" spans="2:9" ht="18" customHeight="1" thickBot="1">
      <c r="B11" s="54" t="s">
        <v>43</v>
      </c>
      <c r="C11" s="34">
        <v>160</v>
      </c>
      <c r="D11" s="39">
        <v>75</v>
      </c>
      <c r="E11" s="34">
        <v>11.6</v>
      </c>
      <c r="F11" s="34"/>
      <c r="G11" s="48"/>
      <c r="H11" s="35"/>
      <c r="I11" s="35"/>
    </row>
    <row r="12" spans="2:9" ht="18" customHeight="1" thickBot="1">
      <c r="B12" s="54" t="s">
        <v>44</v>
      </c>
      <c r="C12" s="34">
        <v>400</v>
      </c>
      <c r="D12" s="39">
        <v>46</v>
      </c>
      <c r="E12" s="34">
        <v>10.47</v>
      </c>
      <c r="F12" s="34"/>
      <c r="G12" s="48"/>
      <c r="H12" s="35"/>
      <c r="I12" s="35"/>
    </row>
    <row r="13" spans="2:9" ht="18" customHeight="1" thickBot="1">
      <c r="B13" s="54" t="s">
        <v>45</v>
      </c>
      <c r="C13" s="34">
        <v>880</v>
      </c>
      <c r="D13" s="39">
        <v>120</v>
      </c>
      <c r="E13" s="34">
        <v>11.72</v>
      </c>
      <c r="F13" s="34"/>
      <c r="G13" s="48"/>
      <c r="H13" s="35"/>
      <c r="I13" s="35"/>
    </row>
    <row r="14" spans="2:9" ht="18" customHeight="1" thickBot="1">
      <c r="B14" s="55"/>
      <c r="F14" s="34"/>
      <c r="G14" s="48"/>
      <c r="H14" s="35"/>
      <c r="I14" s="35"/>
    </row>
    <row r="15" spans="2:10" ht="18" customHeight="1" thickBot="1">
      <c r="B15" s="4" t="s">
        <v>52</v>
      </c>
      <c r="C15" s="8"/>
      <c r="D15" s="11"/>
      <c r="E15" s="8"/>
      <c r="F15" s="35"/>
      <c r="G15" s="35"/>
      <c r="H15" s="35"/>
      <c r="I15" s="35"/>
      <c r="J15" s="35"/>
    </row>
    <row r="16" spans="6:7" ht="12.75">
      <c r="F16" s="59"/>
      <c r="G16" s="49"/>
    </row>
    <row r="17" spans="2:9" ht="18" customHeight="1">
      <c r="B17" s="5" t="s">
        <v>53</v>
      </c>
      <c r="C17" s="9"/>
      <c r="D17" s="12"/>
      <c r="E17" s="9"/>
      <c r="F17" s="58">
        <v>6</v>
      </c>
      <c r="G17" s="50"/>
      <c r="H17" s="126">
        <v>520</v>
      </c>
      <c r="I17" s="126">
        <v>65</v>
      </c>
    </row>
    <row r="18" spans="2:9" ht="18" customHeight="1" thickBot="1">
      <c r="B18" s="23"/>
      <c r="C18" s="24"/>
      <c r="D18" s="25"/>
      <c r="E18" s="24"/>
      <c r="F18" s="57"/>
      <c r="G18" s="51"/>
      <c r="H18" s="36"/>
      <c r="I18" s="36"/>
    </row>
    <row r="19" spans="2:9" ht="18" customHeight="1" thickBot="1">
      <c r="B19" s="136" t="s">
        <v>54</v>
      </c>
      <c r="C19" s="15"/>
      <c r="D19" s="16"/>
      <c r="E19" s="52" t="s">
        <v>55</v>
      </c>
      <c r="F19" s="56">
        <v>6</v>
      </c>
      <c r="G19" s="37"/>
      <c r="H19" s="38">
        <v>520</v>
      </c>
      <c r="I19" s="38">
        <v>65</v>
      </c>
    </row>
    <row r="20" spans="2:9" ht="18" customHeight="1" thickBot="1">
      <c r="B20" s="137"/>
      <c r="C20" s="18"/>
      <c r="D20" s="16"/>
      <c r="E20" s="52" t="s">
        <v>56</v>
      </c>
      <c r="F20" s="56">
        <v>6.2</v>
      </c>
      <c r="G20" s="37"/>
      <c r="H20" s="38">
        <v>550</v>
      </c>
      <c r="I20" s="38">
        <v>67</v>
      </c>
    </row>
    <row r="21" ht="18" customHeight="1"/>
    <row r="22" ht="18" customHeight="1"/>
    <row r="23" ht="18" customHeight="1"/>
    <row r="24" ht="18" customHeight="1"/>
    <row r="25" ht="18" customHeight="1">
      <c r="G25" s="46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 thickBot="1"/>
    <row r="311" spans="2:9" ht="12.75" customHeight="1" thickBot="1">
      <c r="B311" s="130"/>
      <c r="C311" s="131"/>
      <c r="D311" s="131"/>
      <c r="E311" s="131"/>
      <c r="F311" s="131"/>
      <c r="G311" s="131"/>
      <c r="H311" s="131"/>
      <c r="I311" s="132"/>
    </row>
    <row r="312" spans="2:9" ht="12.75" customHeight="1" thickBot="1">
      <c r="B312" s="40" t="s">
        <v>4</v>
      </c>
      <c r="C312" s="41" t="s">
        <v>12</v>
      </c>
      <c r="D312" s="42" t="s">
        <v>13</v>
      </c>
      <c r="E312" s="41" t="s">
        <v>14</v>
      </c>
      <c r="F312" s="41" t="s">
        <v>15</v>
      </c>
      <c r="G312" s="41" t="s">
        <v>16</v>
      </c>
      <c r="H312" s="41" t="s">
        <v>13</v>
      </c>
      <c r="I312" s="41" t="s">
        <v>14</v>
      </c>
    </row>
    <row r="313" spans="2:9" ht="13.5" thickBot="1">
      <c r="B313" s="43"/>
      <c r="C313" s="34">
        <v>0</v>
      </c>
      <c r="D313" s="39">
        <v>0</v>
      </c>
      <c r="E313" s="34">
        <v>0</v>
      </c>
      <c r="F313" s="34">
        <v>0</v>
      </c>
      <c r="G313" s="8" t="e">
        <f>(F313/C313)*1000</f>
        <v>#DIV/0!</v>
      </c>
      <c r="H313" s="8">
        <f>(F313*D313)</f>
        <v>0</v>
      </c>
      <c r="I313" s="8">
        <f>(F313*E313)</f>
        <v>0</v>
      </c>
    </row>
    <row r="314" spans="2:9" ht="13.5" thickBot="1">
      <c r="B314" s="43"/>
      <c r="C314" s="34">
        <v>0</v>
      </c>
      <c r="D314" s="39">
        <v>0</v>
      </c>
      <c r="E314" s="34">
        <v>0</v>
      </c>
      <c r="F314" s="34">
        <v>0</v>
      </c>
      <c r="G314" s="8" t="e">
        <f>(F314/C314)*1000</f>
        <v>#DIV/0!</v>
      </c>
      <c r="H314" s="8">
        <f>(F314*D314)</f>
        <v>0</v>
      </c>
      <c r="I314" s="8">
        <f>(F314*E314)</f>
        <v>0</v>
      </c>
    </row>
    <row r="315" spans="2:9" ht="13.5" thickBot="1">
      <c r="B315" s="43"/>
      <c r="C315" s="34">
        <v>0</v>
      </c>
      <c r="D315" s="39">
        <v>0</v>
      </c>
      <c r="E315" s="34">
        <v>0</v>
      </c>
      <c r="F315" s="34">
        <v>0</v>
      </c>
      <c r="G315" s="8" t="e">
        <f>(F315/C315)*1000</f>
        <v>#DIV/0!</v>
      </c>
      <c r="H315" s="8">
        <f>(F315*D315)</f>
        <v>0</v>
      </c>
      <c r="I315" s="8">
        <f>(F315*E315)</f>
        <v>0</v>
      </c>
    </row>
    <row r="316" spans="2:9" ht="13.5" thickBot="1">
      <c r="B316" s="43"/>
      <c r="C316" s="34">
        <v>0</v>
      </c>
      <c r="D316" s="39">
        <v>0</v>
      </c>
      <c r="E316" s="34">
        <v>0</v>
      </c>
      <c r="F316" s="34">
        <v>0</v>
      </c>
      <c r="G316" s="8" t="e">
        <f>(F316/C316)*1000</f>
        <v>#DIV/0!</v>
      </c>
      <c r="H316" s="8">
        <f>(F316*D316)</f>
        <v>0</v>
      </c>
      <c r="I316" s="8">
        <f>(F316*E316)</f>
        <v>0</v>
      </c>
    </row>
    <row r="317" spans="2:9" ht="13.5" thickBot="1">
      <c r="B317" s="4" t="s">
        <v>1</v>
      </c>
      <c r="C317" s="8"/>
      <c r="D317" s="11"/>
      <c r="E317" s="8"/>
      <c r="F317" s="8">
        <f>SUM(F313:F316)</f>
        <v>0</v>
      </c>
      <c r="G317" s="8" t="e">
        <f>SUM(G313:G316)</f>
        <v>#DIV/0!</v>
      </c>
      <c r="H317" s="8">
        <f>SUM(H313:H316)</f>
        <v>0</v>
      </c>
      <c r="I317" s="8">
        <f>SUM(I313:I316)</f>
        <v>0</v>
      </c>
    </row>
    <row r="318" spans="2:9" ht="13.5" thickBot="1">
      <c r="B318" s="5" t="s">
        <v>7</v>
      </c>
      <c r="C318" s="9">
        <v>0</v>
      </c>
      <c r="D318" s="12">
        <v>0</v>
      </c>
      <c r="E318" s="9">
        <v>0</v>
      </c>
      <c r="F318" s="9">
        <v>0</v>
      </c>
      <c r="G318" s="9"/>
      <c r="H318" s="9">
        <v>0</v>
      </c>
      <c r="I318" s="9">
        <v>0</v>
      </c>
    </row>
    <row r="319" spans="2:9" ht="13.5" thickBot="1">
      <c r="B319" s="19" t="s">
        <v>8</v>
      </c>
      <c r="C319" s="20"/>
      <c r="D319" s="21"/>
      <c r="E319" s="20"/>
      <c r="F319" s="22">
        <f>(F318-F317)</f>
        <v>0</v>
      </c>
      <c r="G319" s="22"/>
      <c r="H319" s="22">
        <f>H318-H317</f>
        <v>0</v>
      </c>
      <c r="I319" s="22">
        <f>I318-I317</f>
        <v>0</v>
      </c>
    </row>
    <row r="320" spans="2:9" ht="13.5" thickBot="1">
      <c r="B320" s="23" t="s">
        <v>9</v>
      </c>
      <c r="C320" s="24"/>
      <c r="D320" s="25"/>
      <c r="E320" s="24"/>
      <c r="F320" s="13"/>
      <c r="G320" s="13" t="e">
        <f>(F320/C320)*1000</f>
        <v>#DIV/0!</v>
      </c>
      <c r="H320" s="13" t="e">
        <f>(H319/F319)</f>
        <v>#DIV/0!</v>
      </c>
      <c r="I320" s="13" t="e">
        <f>(I319/F319)</f>
        <v>#DIV/0!</v>
      </c>
    </row>
    <row r="321" spans="2:9" ht="13.5" thickBot="1">
      <c r="B321" s="136" t="s">
        <v>2</v>
      </c>
      <c r="C321" s="15"/>
      <c r="D321" s="16"/>
      <c r="E321" s="15"/>
      <c r="F321" s="15" t="s">
        <v>5</v>
      </c>
      <c r="G321" s="15"/>
      <c r="H321" s="17">
        <v>0</v>
      </c>
      <c r="I321" s="17">
        <v>0</v>
      </c>
    </row>
    <row r="322" spans="2:9" ht="13.5" thickBot="1">
      <c r="B322" s="137"/>
      <c r="C322" s="18"/>
      <c r="D322" s="16"/>
      <c r="E322" s="15"/>
      <c r="F322" s="15" t="s">
        <v>6</v>
      </c>
      <c r="G322" s="15"/>
      <c r="H322" s="17">
        <v>0</v>
      </c>
      <c r="I322" s="17">
        <v>0</v>
      </c>
    </row>
    <row r="323" spans="2:9" ht="13.5" thickBot="1">
      <c r="B323" s="30" t="s">
        <v>10</v>
      </c>
      <c r="C323" s="31"/>
      <c r="D323" s="32"/>
      <c r="E323" s="31"/>
      <c r="F323" s="31"/>
      <c r="G323" s="31"/>
      <c r="H323" s="2" t="e">
        <f>IF(AND(H320&lt;H322,H320&gt;H321),"TAMAM","HATA VAR")</f>
        <v>#DIV/0!</v>
      </c>
      <c r="I323" s="2" t="e">
        <f>IF(AND(I320&lt;I322,I320&gt;I321),"TAMAM","HATA VAR")</f>
        <v>#DIV/0!</v>
      </c>
    </row>
    <row r="324" spans="2:7" ht="13.5" thickBot="1">
      <c r="B324" s="141" t="s">
        <v>23</v>
      </c>
      <c r="C324" s="143"/>
      <c r="D324" s="142"/>
      <c r="E324" s="141"/>
      <c r="F324" s="142"/>
      <c r="G324" s="33" t="e">
        <f>(G317+G320)</f>
        <v>#DIV/0!</v>
      </c>
    </row>
    <row r="327" ht="13.5" thickBot="1"/>
    <row r="328" spans="2:9" ht="16.5" thickBot="1">
      <c r="B328" s="133" t="s">
        <v>22</v>
      </c>
      <c r="C328" s="134"/>
      <c r="D328" s="134"/>
      <c r="E328" s="134"/>
      <c r="F328" s="134"/>
      <c r="G328" s="134"/>
      <c r="H328" s="134"/>
      <c r="I328" s="135"/>
    </row>
    <row r="329" spans="2:9" ht="13.5" thickBot="1">
      <c r="B329" s="40" t="s">
        <v>4</v>
      </c>
      <c r="C329" s="41" t="s">
        <v>12</v>
      </c>
      <c r="D329" s="42" t="s">
        <v>13</v>
      </c>
      <c r="E329" s="41" t="s">
        <v>14</v>
      </c>
      <c r="F329" s="41" t="s">
        <v>15</v>
      </c>
      <c r="G329" s="41" t="s">
        <v>16</v>
      </c>
      <c r="H329" s="41" t="s">
        <v>13</v>
      </c>
      <c r="I329" s="41" t="s">
        <v>14</v>
      </c>
    </row>
    <row r="330" spans="2:9" ht="13.5" customHeight="1" thickBot="1">
      <c r="B330" s="43" t="s">
        <v>17</v>
      </c>
      <c r="C330" s="34">
        <v>880</v>
      </c>
      <c r="D330" s="39">
        <v>8</v>
      </c>
      <c r="E330" s="34">
        <v>5.6</v>
      </c>
      <c r="F330" s="34"/>
      <c r="G330" s="8">
        <f>(F330/C330)*1000</f>
        <v>0</v>
      </c>
      <c r="H330" s="8">
        <f>(F330*D330)</f>
        <v>0</v>
      </c>
      <c r="I330" s="8">
        <f>(F330*E330)</f>
        <v>0</v>
      </c>
    </row>
    <row r="331" spans="2:9" ht="13.5" thickBot="1">
      <c r="B331" s="43" t="s">
        <v>11</v>
      </c>
      <c r="C331" s="34">
        <v>210</v>
      </c>
      <c r="D331" s="39">
        <v>70</v>
      </c>
      <c r="E331" s="34">
        <v>10.8</v>
      </c>
      <c r="F331" s="34"/>
      <c r="G331" s="8">
        <f>(F331/C331)*1000</f>
        <v>0</v>
      </c>
      <c r="H331" s="8">
        <f>(F331*D331)</f>
        <v>0</v>
      </c>
      <c r="I331" s="8">
        <f>(F331*E331)</f>
        <v>0</v>
      </c>
    </row>
    <row r="332" spans="2:9" ht="13.5" thickBot="1">
      <c r="B332" s="43" t="s">
        <v>18</v>
      </c>
      <c r="C332" s="34">
        <v>880</v>
      </c>
      <c r="D332" s="39">
        <v>95</v>
      </c>
      <c r="E332" s="34">
        <v>7</v>
      </c>
      <c r="F332" s="34"/>
      <c r="G332" s="8">
        <f>(F332/C332)*1000</f>
        <v>0</v>
      </c>
      <c r="H332" s="8">
        <f>(F332*D332)</f>
        <v>0</v>
      </c>
      <c r="I332" s="8">
        <f>(F332*E332)</f>
        <v>0</v>
      </c>
    </row>
    <row r="333" spans="2:9" ht="13.5" thickBot="1">
      <c r="B333" s="43" t="s">
        <v>9</v>
      </c>
      <c r="C333" s="34">
        <v>900</v>
      </c>
      <c r="D333" s="39">
        <v>135</v>
      </c>
      <c r="E333" s="34">
        <v>12.8</v>
      </c>
      <c r="F333" s="34"/>
      <c r="G333" s="8">
        <f>(F333/C333)*1000</f>
        <v>0</v>
      </c>
      <c r="H333" s="8">
        <f>(F333*D333)</f>
        <v>0</v>
      </c>
      <c r="I333" s="8">
        <f>(F333*E333)</f>
        <v>0</v>
      </c>
    </row>
    <row r="334" spans="2:9" ht="13.5" thickBot="1">
      <c r="B334" s="43"/>
      <c r="C334" s="34">
        <v>0</v>
      </c>
      <c r="D334" s="39">
        <v>0</v>
      </c>
      <c r="E334" s="34">
        <v>0</v>
      </c>
      <c r="F334" s="34"/>
      <c r="G334" s="8">
        <v>0</v>
      </c>
      <c r="H334" s="8">
        <v>0</v>
      </c>
      <c r="I334" s="8">
        <v>0</v>
      </c>
    </row>
    <row r="335" spans="2:9" ht="13.5" thickBot="1">
      <c r="B335" s="128" t="s">
        <v>7</v>
      </c>
      <c r="C335" s="44" t="s">
        <v>19</v>
      </c>
      <c r="D335" s="45" t="s">
        <v>20</v>
      </c>
      <c r="E335" s="44" t="s">
        <v>21</v>
      </c>
      <c r="F335" s="13"/>
      <c r="G335" s="10"/>
      <c r="H335" s="10"/>
      <c r="I335" s="10"/>
    </row>
    <row r="336" spans="2:9" ht="13.5" thickBot="1">
      <c r="B336" s="129"/>
      <c r="C336" s="1">
        <v>6.25</v>
      </c>
      <c r="D336" s="3">
        <v>565</v>
      </c>
      <c r="E336" s="1">
        <v>70</v>
      </c>
      <c r="F336" s="10"/>
      <c r="G336" s="10"/>
      <c r="H336" s="10"/>
      <c r="I336" s="10"/>
    </row>
    <row r="337" spans="2:9" ht="13.5" thickBot="1">
      <c r="B337" s="26" t="s">
        <v>1</v>
      </c>
      <c r="C337" s="28"/>
      <c r="D337" s="29"/>
      <c r="E337" s="28"/>
      <c r="F337" s="27">
        <f>SUM(F330:F335)</f>
        <v>0</v>
      </c>
      <c r="G337" s="27">
        <f>SUM(G330:G335)</f>
        <v>0</v>
      </c>
      <c r="H337" s="27">
        <f>SUM(H330:H335)</f>
        <v>0</v>
      </c>
      <c r="I337" s="27">
        <f>SUM(I330:I335)</f>
        <v>0</v>
      </c>
    </row>
    <row r="338" spans="2:9" ht="13.5" thickBot="1">
      <c r="B338" s="136" t="s">
        <v>2</v>
      </c>
      <c r="C338" s="15"/>
      <c r="D338" s="16"/>
      <c r="E338" s="15"/>
      <c r="F338" s="15" t="s">
        <v>5</v>
      </c>
      <c r="G338" s="15"/>
      <c r="H338" s="17">
        <f>D336-10</f>
        <v>555</v>
      </c>
      <c r="I338" s="17">
        <f>E336-0.5</f>
        <v>69.5</v>
      </c>
    </row>
    <row r="339" spans="2:9" ht="13.5" thickBot="1">
      <c r="B339" s="137"/>
      <c r="C339" s="18"/>
      <c r="D339" s="16"/>
      <c r="E339" s="15"/>
      <c r="F339" s="15" t="s">
        <v>6</v>
      </c>
      <c r="G339" s="15"/>
      <c r="H339" s="17">
        <f>D336+10</f>
        <v>575</v>
      </c>
      <c r="I339" s="17">
        <f>E336+0.5</f>
        <v>70.5</v>
      </c>
    </row>
    <row r="340" spans="2:9" ht="13.5" thickBot="1">
      <c r="B340" s="6" t="s">
        <v>10</v>
      </c>
      <c r="C340" s="2"/>
      <c r="D340" s="7"/>
      <c r="E340" s="2"/>
      <c r="F340" s="2"/>
      <c r="G340" s="2"/>
      <c r="H340" s="2" t="str">
        <f>IF(AND(H337&lt;H339,H337&gt;H338),"TAMAM","HATA VAR")</f>
        <v>HATA VAR</v>
      </c>
      <c r="I340" s="2" t="str">
        <f>IF(AND(I337&lt;I339,I337&gt;I338),"TAMAM","HATA VAR")</f>
        <v>HATA VAR</v>
      </c>
    </row>
    <row r="343" ht="13.5" thickBot="1"/>
    <row r="344" spans="2:9" ht="16.5" thickBot="1">
      <c r="B344" s="133"/>
      <c r="C344" s="134"/>
      <c r="D344" s="134"/>
      <c r="E344" s="134"/>
      <c r="F344" s="134"/>
      <c r="G344" s="134"/>
      <c r="H344" s="134"/>
      <c r="I344" s="135"/>
    </row>
    <row r="345" spans="2:9" ht="13.5" thickBot="1">
      <c r="B345" s="40" t="s">
        <v>4</v>
      </c>
      <c r="C345" s="41" t="s">
        <v>12</v>
      </c>
      <c r="D345" s="42" t="s">
        <v>13</v>
      </c>
      <c r="E345" s="41" t="s">
        <v>14</v>
      </c>
      <c r="F345" s="41" t="s">
        <v>15</v>
      </c>
      <c r="G345" s="41" t="s">
        <v>16</v>
      </c>
      <c r="H345" s="41" t="s">
        <v>13</v>
      </c>
      <c r="I345" s="41" t="s">
        <v>14</v>
      </c>
    </row>
    <row r="346" spans="2:9" ht="13.5" thickBot="1">
      <c r="B346" s="43"/>
      <c r="C346" s="34">
        <v>0</v>
      </c>
      <c r="D346" s="39">
        <v>0</v>
      </c>
      <c r="E346" s="34">
        <v>0</v>
      </c>
      <c r="F346" s="34">
        <v>0</v>
      </c>
      <c r="G346" s="8" t="e">
        <f>(F346/C346)*1000</f>
        <v>#DIV/0!</v>
      </c>
      <c r="H346" s="8">
        <f>(F346*D346)</f>
        <v>0</v>
      </c>
      <c r="I346" s="8">
        <f>(F346*E346)</f>
        <v>0</v>
      </c>
    </row>
    <row r="347" spans="2:9" ht="13.5" thickBot="1">
      <c r="B347" s="43"/>
      <c r="C347" s="34">
        <v>0</v>
      </c>
      <c r="D347" s="39">
        <v>0</v>
      </c>
      <c r="E347" s="34">
        <v>0</v>
      </c>
      <c r="F347" s="34">
        <v>0</v>
      </c>
      <c r="G347" s="8" t="e">
        <f>(F347/C347)*1000</f>
        <v>#DIV/0!</v>
      </c>
      <c r="H347" s="8">
        <f>(F347*D347)</f>
        <v>0</v>
      </c>
      <c r="I347" s="8">
        <f>(F347*E347)</f>
        <v>0</v>
      </c>
    </row>
    <row r="348" spans="2:9" ht="13.5" thickBot="1">
      <c r="B348" s="43"/>
      <c r="C348" s="34">
        <v>0</v>
      </c>
      <c r="D348" s="39">
        <v>0</v>
      </c>
      <c r="E348" s="34">
        <v>0</v>
      </c>
      <c r="F348" s="34">
        <v>0</v>
      </c>
      <c r="G348" s="8" t="e">
        <f>(F348/C348)*1000</f>
        <v>#DIV/0!</v>
      </c>
      <c r="H348" s="8">
        <f>(F348*D348)</f>
        <v>0</v>
      </c>
      <c r="I348" s="8">
        <f>(F348*E348)</f>
        <v>0</v>
      </c>
    </row>
    <row r="349" spans="2:9" ht="13.5" thickBot="1">
      <c r="B349" s="43"/>
      <c r="C349" s="34">
        <v>0</v>
      </c>
      <c r="D349" s="39">
        <v>0</v>
      </c>
      <c r="E349" s="34">
        <v>0</v>
      </c>
      <c r="F349" s="34">
        <v>0</v>
      </c>
      <c r="G349" s="8" t="e">
        <f>(F349/C349)*1000</f>
        <v>#DIV/0!</v>
      </c>
      <c r="H349" s="8">
        <f>(F349*D349)</f>
        <v>0</v>
      </c>
      <c r="I349" s="8">
        <f>(F349*E349)</f>
        <v>0</v>
      </c>
    </row>
    <row r="350" spans="2:9" ht="13.5" thickBot="1">
      <c r="B350" s="43"/>
      <c r="C350" s="34">
        <v>0</v>
      </c>
      <c r="D350" s="39">
        <v>0</v>
      </c>
      <c r="E350" s="34">
        <v>0</v>
      </c>
      <c r="F350" s="34">
        <v>0</v>
      </c>
      <c r="G350" s="8">
        <v>0</v>
      </c>
      <c r="H350" s="8">
        <v>0</v>
      </c>
      <c r="I350" s="8">
        <v>0</v>
      </c>
    </row>
    <row r="351" spans="2:9" ht="13.5" thickBot="1">
      <c r="B351" s="128" t="s">
        <v>7</v>
      </c>
      <c r="C351" s="44" t="s">
        <v>19</v>
      </c>
      <c r="D351" s="45" t="s">
        <v>20</v>
      </c>
      <c r="E351" s="44" t="s">
        <v>21</v>
      </c>
      <c r="F351" s="13"/>
      <c r="G351" s="10"/>
      <c r="H351" s="10"/>
      <c r="I351" s="10"/>
    </row>
    <row r="352" spans="2:9" ht="13.5" thickBot="1">
      <c r="B352" s="129"/>
      <c r="C352" s="10">
        <v>0</v>
      </c>
      <c r="D352" s="14">
        <v>0</v>
      </c>
      <c r="E352" s="10">
        <v>0</v>
      </c>
      <c r="F352" s="10"/>
      <c r="G352" s="10"/>
      <c r="H352" s="10"/>
      <c r="I352" s="10"/>
    </row>
    <row r="353" spans="2:9" ht="13.5" thickBot="1">
      <c r="B353" s="26" t="s">
        <v>1</v>
      </c>
      <c r="C353" s="28"/>
      <c r="D353" s="29"/>
      <c r="E353" s="28"/>
      <c r="F353" s="27">
        <f>SUM(F346:F351)</f>
        <v>0</v>
      </c>
      <c r="G353" s="27" t="e">
        <f>SUM(G346:G351)</f>
        <v>#DIV/0!</v>
      </c>
      <c r="H353" s="27">
        <f>SUM(H346:H351)</f>
        <v>0</v>
      </c>
      <c r="I353" s="27">
        <f>SUM(I346:I351)</f>
        <v>0</v>
      </c>
    </row>
    <row r="354" spans="2:9" ht="13.5" thickBot="1">
      <c r="B354" s="136" t="s">
        <v>2</v>
      </c>
      <c r="C354" s="15"/>
      <c r="D354" s="16"/>
      <c r="E354" s="15"/>
      <c r="F354" s="15" t="s">
        <v>5</v>
      </c>
      <c r="G354" s="15"/>
      <c r="H354" s="17">
        <f>D352-10</f>
        <v>-10</v>
      </c>
      <c r="I354" s="17">
        <f>E352-0.5</f>
        <v>-0.5</v>
      </c>
    </row>
    <row r="355" spans="2:9" ht="13.5" thickBot="1">
      <c r="B355" s="137"/>
      <c r="C355" s="18"/>
      <c r="D355" s="16"/>
      <c r="E355" s="15"/>
      <c r="F355" s="15" t="s">
        <v>6</v>
      </c>
      <c r="G355" s="15"/>
      <c r="H355" s="17">
        <f>D352+10</f>
        <v>10</v>
      </c>
      <c r="I355" s="17">
        <f>E352+0.5</f>
        <v>0.5</v>
      </c>
    </row>
    <row r="356" spans="2:9" ht="13.5" thickBot="1">
      <c r="B356" s="6" t="s">
        <v>10</v>
      </c>
      <c r="C356" s="2"/>
      <c r="D356" s="7"/>
      <c r="E356" s="2"/>
      <c r="F356" s="2"/>
      <c r="G356" s="2"/>
      <c r="H356" s="2" t="str">
        <f>IF(AND(H353&lt;H355,H353&gt;H354),"TAMAM","HATA VAR")</f>
        <v>TAMAM</v>
      </c>
      <c r="I356" s="2" t="str">
        <f>IF(AND(I353&lt;I355,I353&gt;I354),"TAMAM","HATA VAR")</f>
        <v>TAMAM</v>
      </c>
    </row>
    <row r="362" ht="13.5" thickBot="1"/>
    <row r="363" spans="2:9" ht="16.5" thickBot="1">
      <c r="B363" s="133" t="s">
        <v>26</v>
      </c>
      <c r="C363" s="134"/>
      <c r="D363" s="134"/>
      <c r="E363" s="134"/>
      <c r="F363" s="134"/>
      <c r="G363" s="134"/>
      <c r="H363" s="134"/>
      <c r="I363" s="135"/>
    </row>
    <row r="364" spans="2:9" ht="13.5" thickBot="1">
      <c r="B364" s="40" t="s">
        <v>4</v>
      </c>
      <c r="C364" s="41" t="s">
        <v>12</v>
      </c>
      <c r="D364" s="42" t="s">
        <v>13</v>
      </c>
      <c r="E364" s="41" t="s">
        <v>14</v>
      </c>
      <c r="F364" s="41" t="s">
        <v>15</v>
      </c>
      <c r="G364" s="41" t="s">
        <v>16</v>
      </c>
      <c r="H364" s="41" t="s">
        <v>13</v>
      </c>
      <c r="I364" s="41" t="s">
        <v>14</v>
      </c>
    </row>
    <row r="365" spans="2:9" ht="13.5" thickBot="1">
      <c r="B365" s="43" t="s">
        <v>3</v>
      </c>
      <c r="C365" s="34">
        <v>900</v>
      </c>
      <c r="D365" s="39">
        <v>85</v>
      </c>
      <c r="E365" s="34">
        <v>13.2</v>
      </c>
      <c r="F365" s="34"/>
      <c r="G365" s="8">
        <f aca="true" t="shared" si="0" ref="G365:G370">(F365/C365)*1000</f>
        <v>0</v>
      </c>
      <c r="H365" s="8">
        <f aca="true" t="shared" si="1" ref="H365:H370">(F365*D365)</f>
        <v>0</v>
      </c>
      <c r="I365" s="8">
        <f aca="true" t="shared" si="2" ref="I365:I370">(F365*E365)</f>
        <v>0</v>
      </c>
    </row>
    <row r="366" spans="2:9" ht="13.5" thickBot="1">
      <c r="B366" s="43" t="s">
        <v>0</v>
      </c>
      <c r="C366" s="34">
        <v>900</v>
      </c>
      <c r="D366" s="39">
        <v>75</v>
      </c>
      <c r="E366" s="34">
        <v>14.2</v>
      </c>
      <c r="F366" s="34"/>
      <c r="G366" s="8">
        <f t="shared" si="0"/>
        <v>0</v>
      </c>
      <c r="H366" s="8">
        <f t="shared" si="1"/>
        <v>0</v>
      </c>
      <c r="I366" s="8">
        <f t="shared" si="2"/>
        <v>0</v>
      </c>
    </row>
    <row r="367" spans="2:9" ht="13.5" thickBot="1">
      <c r="B367" s="43" t="s">
        <v>24</v>
      </c>
      <c r="C367" s="34">
        <v>900</v>
      </c>
      <c r="D367" s="39">
        <v>270</v>
      </c>
      <c r="E367" s="34">
        <v>10.2</v>
      </c>
      <c r="F367" s="34"/>
      <c r="G367" s="8">
        <f t="shared" si="0"/>
        <v>0</v>
      </c>
      <c r="H367" s="8">
        <f t="shared" si="1"/>
        <v>0</v>
      </c>
      <c r="I367" s="8">
        <f t="shared" si="2"/>
        <v>0</v>
      </c>
    </row>
    <row r="368" spans="2:9" ht="13.5" thickBot="1">
      <c r="B368" s="43" t="s">
        <v>27</v>
      </c>
      <c r="C368" s="34">
        <v>880</v>
      </c>
      <c r="D368" s="39">
        <v>120</v>
      </c>
      <c r="E368" s="34">
        <v>10.1</v>
      </c>
      <c r="F368" s="34"/>
      <c r="G368" s="8">
        <f t="shared" si="0"/>
        <v>0</v>
      </c>
      <c r="H368" s="8">
        <f t="shared" si="1"/>
        <v>0</v>
      </c>
      <c r="I368" s="8">
        <f t="shared" si="2"/>
        <v>0</v>
      </c>
    </row>
    <row r="369" spans="2:9" ht="13.5" thickBot="1">
      <c r="B369" s="43" t="s">
        <v>25</v>
      </c>
      <c r="C369" s="34">
        <v>900</v>
      </c>
      <c r="D369" s="39">
        <v>110</v>
      </c>
      <c r="E369" s="34">
        <v>8</v>
      </c>
      <c r="F369" s="34"/>
      <c r="G369" s="8">
        <f t="shared" si="0"/>
        <v>0</v>
      </c>
      <c r="H369" s="8">
        <f t="shared" si="1"/>
        <v>0</v>
      </c>
      <c r="I369" s="8">
        <f t="shared" si="2"/>
        <v>0</v>
      </c>
    </row>
    <row r="370" spans="2:9" ht="13.5" thickBot="1">
      <c r="B370" s="43" t="s">
        <v>11</v>
      </c>
      <c r="C370" s="34">
        <v>220</v>
      </c>
      <c r="D370" s="39">
        <v>55</v>
      </c>
      <c r="E370" s="34">
        <v>8.8</v>
      </c>
      <c r="F370" s="34"/>
      <c r="G370" s="8">
        <f t="shared" si="0"/>
        <v>0</v>
      </c>
      <c r="H370" s="8">
        <f t="shared" si="1"/>
        <v>0</v>
      </c>
      <c r="I370" s="8">
        <f t="shared" si="2"/>
        <v>0</v>
      </c>
    </row>
    <row r="371" spans="2:9" ht="13.5" thickBot="1">
      <c r="B371" s="43"/>
      <c r="C371" s="34">
        <v>0</v>
      </c>
      <c r="D371" s="39">
        <v>0</v>
      </c>
      <c r="E371" s="34">
        <v>0</v>
      </c>
      <c r="F371" s="34">
        <v>0</v>
      </c>
      <c r="G371" s="8">
        <v>0</v>
      </c>
      <c r="H371" s="8">
        <v>0</v>
      </c>
      <c r="I371" s="8">
        <v>0</v>
      </c>
    </row>
    <row r="372" spans="2:9" ht="13.5" thickBot="1">
      <c r="B372" s="128" t="s">
        <v>7</v>
      </c>
      <c r="C372" s="44" t="s">
        <v>19</v>
      </c>
      <c r="D372" s="45" t="s">
        <v>20</v>
      </c>
      <c r="E372" s="44" t="s">
        <v>21</v>
      </c>
      <c r="F372" s="13"/>
      <c r="G372" s="10"/>
      <c r="H372" s="10"/>
      <c r="I372" s="10"/>
    </row>
    <row r="373" spans="2:9" ht="13.5" thickBot="1">
      <c r="B373" s="129"/>
      <c r="C373" s="1">
        <v>9.33</v>
      </c>
      <c r="D373" s="3">
        <v>710</v>
      </c>
      <c r="E373" s="1">
        <v>112</v>
      </c>
      <c r="F373" s="10"/>
      <c r="G373" s="10"/>
      <c r="H373" s="10"/>
      <c r="I373" s="10"/>
    </row>
    <row r="374" spans="2:9" ht="13.5" thickBot="1">
      <c r="B374" s="26" t="s">
        <v>1</v>
      </c>
      <c r="C374" s="28"/>
      <c r="D374" s="29"/>
      <c r="E374" s="28"/>
      <c r="F374" s="27">
        <f>SUM(F365:F372)</f>
        <v>0</v>
      </c>
      <c r="G374" s="27">
        <f>SUM(G365:G372)</f>
        <v>0</v>
      </c>
      <c r="H374" s="27">
        <f>SUM(H365:H372)</f>
        <v>0</v>
      </c>
      <c r="I374" s="27">
        <f>SUM(I365:I372)</f>
        <v>0</v>
      </c>
    </row>
    <row r="375" spans="2:9" ht="13.5" thickBot="1">
      <c r="B375" s="136" t="s">
        <v>2</v>
      </c>
      <c r="C375" s="15"/>
      <c r="D375" s="16"/>
      <c r="E375" s="15"/>
      <c r="F375" s="15" t="s">
        <v>5</v>
      </c>
      <c r="G375" s="15"/>
      <c r="H375" s="17">
        <f>D373-10</f>
        <v>700</v>
      </c>
      <c r="I375" s="17">
        <f>E373-0.5</f>
        <v>111.5</v>
      </c>
    </row>
    <row r="376" spans="2:9" ht="13.5" thickBot="1">
      <c r="B376" s="137"/>
      <c r="C376" s="18"/>
      <c r="D376" s="16"/>
      <c r="E376" s="15"/>
      <c r="F376" s="15" t="s">
        <v>6</v>
      </c>
      <c r="G376" s="15"/>
      <c r="H376" s="17">
        <f>D373+10</f>
        <v>720</v>
      </c>
      <c r="I376" s="17">
        <f>E373+0.5</f>
        <v>112.5</v>
      </c>
    </row>
    <row r="377" spans="2:9" ht="13.5" thickBot="1">
      <c r="B377" s="6" t="s">
        <v>10</v>
      </c>
      <c r="C377" s="2"/>
      <c r="D377" s="7"/>
      <c r="E377" s="2"/>
      <c r="F377" s="2"/>
      <c r="G377" s="2"/>
      <c r="H377" s="2" t="str">
        <f>IF(AND(H374&lt;H376,H374&gt;H375),"TAMAM","HATA VAR")</f>
        <v>HATA VAR</v>
      </c>
      <c r="I377" s="2" t="str">
        <f>IF(AND(I374&lt;I376,I374&gt;I375),"TAMAM","HATA VAR")</f>
        <v>HATA VAR</v>
      </c>
    </row>
  </sheetData>
  <sheetProtection/>
  <mergeCells count="16">
    <mergeCell ref="C3:H3"/>
    <mergeCell ref="E324:F324"/>
    <mergeCell ref="B324:D324"/>
    <mergeCell ref="B321:B322"/>
    <mergeCell ref="B6:I6"/>
    <mergeCell ref="B19:B20"/>
    <mergeCell ref="B335:B336"/>
    <mergeCell ref="B311:I311"/>
    <mergeCell ref="B328:I328"/>
    <mergeCell ref="B372:B373"/>
    <mergeCell ref="B375:B376"/>
    <mergeCell ref="B354:B355"/>
    <mergeCell ref="B338:B339"/>
    <mergeCell ref="B344:I344"/>
    <mergeCell ref="B351:B352"/>
    <mergeCell ref="B363:I363"/>
  </mergeCells>
  <conditionalFormatting sqref="F337 F374">
    <cfRule type="cellIs" priority="8" dxfId="2" operator="notEqual" stopIfTrue="1">
      <formula>6.25</formula>
    </cfRule>
  </conditionalFormatting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O14"/>
  <sheetViews>
    <sheetView zoomScalePageLayoutView="0" workbookViewId="0" topLeftCell="A1">
      <selection activeCell="F13" sqref="F13"/>
    </sheetView>
  </sheetViews>
  <sheetFormatPr defaultColWidth="9.00390625" defaultRowHeight="12.75"/>
  <cols>
    <col min="2" max="2" width="13.375" style="0" customWidth="1"/>
    <col min="3" max="3" width="20.75390625" style="0" customWidth="1"/>
    <col min="4" max="4" width="12.00390625" style="0" customWidth="1"/>
    <col min="5" max="5" width="12.125" style="0" customWidth="1"/>
    <col min="6" max="6" width="13.75390625" style="0" customWidth="1"/>
    <col min="7" max="7" width="11.50390625" style="0" customWidth="1"/>
    <col min="8" max="8" width="12.50390625" style="0" customWidth="1"/>
    <col min="10" max="10" width="13.75390625" style="0" customWidth="1"/>
    <col min="11" max="11" width="12.875" style="0" customWidth="1"/>
  </cols>
  <sheetData>
    <row r="1" ht="13.5" thickBot="1"/>
    <row r="2" spans="3:10" ht="14.25" thickBot="1">
      <c r="C2" s="147" t="s">
        <v>62</v>
      </c>
      <c r="D2" s="148"/>
      <c r="E2" s="148"/>
      <c r="F2" s="148"/>
      <c r="G2" s="148"/>
      <c r="H2" s="148"/>
      <c r="I2" s="148"/>
      <c r="J2" s="149"/>
    </row>
    <row r="3" spans="3:12" ht="13.5" thickBot="1">
      <c r="C3" s="40" t="s">
        <v>61</v>
      </c>
      <c r="D3" s="41" t="s">
        <v>69</v>
      </c>
      <c r="E3" s="42" t="s">
        <v>67</v>
      </c>
      <c r="F3" s="41" t="s">
        <v>29</v>
      </c>
      <c r="G3" s="41" t="s">
        <v>47</v>
      </c>
      <c r="H3" s="41" t="s">
        <v>35</v>
      </c>
      <c r="I3" s="41" t="s">
        <v>29</v>
      </c>
      <c r="J3" s="60" t="s">
        <v>87</v>
      </c>
      <c r="L3" s="127"/>
    </row>
    <row r="4" spans="3:11" ht="13.5" thickBot="1">
      <c r="C4" s="40"/>
      <c r="D4" s="41" t="s">
        <v>30</v>
      </c>
      <c r="E4" s="42" t="s">
        <v>68</v>
      </c>
      <c r="F4" s="41" t="s">
        <v>31</v>
      </c>
      <c r="G4" s="41" t="s">
        <v>70</v>
      </c>
      <c r="H4" s="41" t="s">
        <v>71</v>
      </c>
      <c r="I4" s="41" t="s">
        <v>72</v>
      </c>
      <c r="J4" s="61" t="s">
        <v>73</v>
      </c>
      <c r="K4" s="127"/>
    </row>
    <row r="5" spans="3:10" ht="13.5" thickBot="1">
      <c r="C5" s="43" t="s">
        <v>63</v>
      </c>
      <c r="D5" s="34">
        <v>880</v>
      </c>
      <c r="E5" s="39">
        <v>124</v>
      </c>
      <c r="F5" s="34">
        <v>9.21</v>
      </c>
      <c r="G5" s="34"/>
      <c r="H5" s="8"/>
      <c r="I5" s="8"/>
      <c r="J5" s="62"/>
    </row>
    <row r="6" spans="3:10" ht="13.5" thickBot="1">
      <c r="C6" s="43" t="s">
        <v>44</v>
      </c>
      <c r="D6" s="34">
        <v>400</v>
      </c>
      <c r="E6" s="39">
        <v>46</v>
      </c>
      <c r="F6" s="34">
        <v>10.47</v>
      </c>
      <c r="G6" s="34"/>
      <c r="H6" s="8"/>
      <c r="I6" s="8"/>
      <c r="J6" s="62"/>
    </row>
    <row r="7" spans="3:10" ht="13.5" thickBot="1">
      <c r="C7" s="43" t="s">
        <v>64</v>
      </c>
      <c r="D7" s="34">
        <v>880</v>
      </c>
      <c r="E7" s="39">
        <v>9</v>
      </c>
      <c r="F7" s="34">
        <v>6.44</v>
      </c>
      <c r="G7" s="34"/>
      <c r="H7" s="8"/>
      <c r="I7" s="8"/>
      <c r="J7" s="62"/>
    </row>
    <row r="8" spans="3:10" ht="13.5" thickBot="1">
      <c r="C8" s="43" t="s">
        <v>65</v>
      </c>
      <c r="D8" s="34">
        <v>160</v>
      </c>
      <c r="E8" s="39">
        <v>80</v>
      </c>
      <c r="F8" s="34">
        <v>11.6</v>
      </c>
      <c r="G8" s="34"/>
      <c r="H8" s="8"/>
      <c r="I8" s="8"/>
      <c r="J8" s="62"/>
    </row>
    <row r="9" spans="3:10" ht="13.5" thickBot="1">
      <c r="C9" s="43" t="s">
        <v>66</v>
      </c>
      <c r="D9" s="34">
        <v>900</v>
      </c>
      <c r="E9" s="39">
        <v>150</v>
      </c>
      <c r="F9" s="34">
        <v>11.5</v>
      </c>
      <c r="G9" s="34"/>
      <c r="H9" s="8"/>
      <c r="I9" s="8"/>
      <c r="J9" s="62"/>
    </row>
    <row r="10" spans="3:15" ht="13.5" thickBot="1">
      <c r="C10" s="63"/>
      <c r="D10" s="64"/>
      <c r="E10" s="64"/>
      <c r="F10" s="65" t="s">
        <v>58</v>
      </c>
      <c r="G10" s="65"/>
      <c r="H10" s="65"/>
      <c r="I10" s="65"/>
      <c r="J10" s="65"/>
      <c r="K10" s="65"/>
      <c r="O10">
        <v>5</v>
      </c>
    </row>
    <row r="11" spans="5:10" ht="13.5" thickBot="1">
      <c r="E11" s="67" t="s">
        <v>57</v>
      </c>
      <c r="F11" s="124"/>
      <c r="G11" s="68"/>
      <c r="H11" s="69"/>
      <c r="I11" s="69"/>
      <c r="J11" s="66"/>
    </row>
    <row r="12" spans="3:10" ht="13.5" thickBot="1">
      <c r="C12" s="26" t="s">
        <v>53</v>
      </c>
      <c r="D12" s="28"/>
      <c r="E12" s="29"/>
      <c r="F12" s="28"/>
      <c r="G12" s="10">
        <v>16</v>
      </c>
      <c r="H12" s="10">
        <v>1550</v>
      </c>
      <c r="I12" s="10">
        <v>176.8</v>
      </c>
      <c r="J12" s="66"/>
    </row>
    <row r="13" spans="3:10" ht="13.5" thickBot="1">
      <c r="C13" s="136" t="s">
        <v>54</v>
      </c>
      <c r="D13" s="15"/>
      <c r="E13" s="16"/>
      <c r="F13" s="15" t="s">
        <v>59</v>
      </c>
      <c r="G13" s="70">
        <v>16</v>
      </c>
      <c r="H13" s="17">
        <v>1550</v>
      </c>
      <c r="I13" s="17">
        <v>175.8</v>
      </c>
      <c r="J13" s="66"/>
    </row>
    <row r="14" spans="3:10" ht="13.5" thickBot="1">
      <c r="C14" s="137"/>
      <c r="D14" s="18"/>
      <c r="E14" s="16"/>
      <c r="F14" s="15" t="s">
        <v>60</v>
      </c>
      <c r="G14" s="71">
        <v>16.2</v>
      </c>
      <c r="H14" s="17">
        <v>1650</v>
      </c>
      <c r="I14" s="17">
        <v>178.8</v>
      </c>
      <c r="J14" s="66"/>
    </row>
  </sheetData>
  <sheetProtection/>
  <mergeCells count="2">
    <mergeCell ref="C2:J2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L23"/>
  <sheetViews>
    <sheetView zoomScalePageLayoutView="0" workbookViewId="0" topLeftCell="A1">
      <selection activeCell="H6" sqref="H6"/>
    </sheetView>
  </sheetViews>
  <sheetFormatPr defaultColWidth="9.00390625" defaultRowHeight="12.75"/>
  <cols>
    <col min="3" max="3" width="14.50390625" style="0" customWidth="1"/>
    <col min="7" max="7" width="15.625" style="0" customWidth="1"/>
    <col min="8" max="8" width="13.375" style="0" customWidth="1"/>
  </cols>
  <sheetData>
    <row r="4" ht="13.5" thickBot="1">
      <c r="C4">
        <f>+C2:C3:C4</f>
        <v>0</v>
      </c>
    </row>
    <row r="5" spans="3:12" ht="15.75" thickBot="1">
      <c r="C5" s="150" t="s">
        <v>74</v>
      </c>
      <c r="D5" s="151"/>
      <c r="E5" s="151"/>
      <c r="F5" s="151"/>
      <c r="G5" s="151"/>
      <c r="H5" s="151"/>
      <c r="I5" s="151"/>
      <c r="J5" s="151"/>
      <c r="K5" s="151"/>
      <c r="L5" s="152"/>
    </row>
    <row r="6" spans="3:12" ht="13.5" thickBot="1">
      <c r="C6" s="72" t="s">
        <v>61</v>
      </c>
      <c r="D6" s="73" t="s">
        <v>88</v>
      </c>
      <c r="E6" s="74" t="s">
        <v>32</v>
      </c>
      <c r="F6" s="74" t="s">
        <v>33</v>
      </c>
      <c r="G6" s="74" t="s">
        <v>34</v>
      </c>
      <c r="H6" s="75" t="s">
        <v>92</v>
      </c>
      <c r="I6" s="74" t="s">
        <v>88</v>
      </c>
      <c r="J6" s="74" t="s">
        <v>32</v>
      </c>
      <c r="K6" s="74" t="s">
        <v>33</v>
      </c>
      <c r="L6" s="76" t="s">
        <v>34</v>
      </c>
    </row>
    <row r="7" spans="3:12" ht="12.75">
      <c r="C7" s="77" t="s">
        <v>75</v>
      </c>
      <c r="D7" s="78">
        <v>8</v>
      </c>
      <c r="E7" s="79">
        <v>3400</v>
      </c>
      <c r="F7" s="79">
        <v>0.05</v>
      </c>
      <c r="G7" s="79">
        <v>0.3</v>
      </c>
      <c r="H7" s="80">
        <v>56</v>
      </c>
      <c r="I7" s="81">
        <f>H7*D7/100</f>
        <v>4.48</v>
      </c>
      <c r="J7" s="81">
        <f>H7*E7/100</f>
        <v>1904</v>
      </c>
      <c r="K7" s="82">
        <f>H7*F7/100</f>
        <v>0.028000000000000004</v>
      </c>
      <c r="L7" s="83">
        <f>H7*G7/100</f>
        <v>0.168</v>
      </c>
    </row>
    <row r="8" spans="3:12" ht="12.75">
      <c r="C8" s="84" t="s">
        <v>76</v>
      </c>
      <c r="D8" s="85">
        <v>11</v>
      </c>
      <c r="E8" s="86">
        <v>2650</v>
      </c>
      <c r="F8" s="86">
        <v>0.07</v>
      </c>
      <c r="G8" s="86">
        <v>0.4</v>
      </c>
      <c r="H8" s="87">
        <v>5.2</v>
      </c>
      <c r="I8" s="81">
        <f aca="true" t="shared" si="0" ref="I8:I19">H8*D8/100</f>
        <v>0.5720000000000001</v>
      </c>
      <c r="J8" s="81">
        <f aca="true" t="shared" si="1" ref="J8:J19">H8*E8/100</f>
        <v>137.8</v>
      </c>
      <c r="K8" s="82">
        <f aca="true" t="shared" si="2" ref="K8:K19">H8*F8/100</f>
        <v>0.0036400000000000004</v>
      </c>
      <c r="L8" s="83">
        <f aca="true" t="shared" si="3" ref="L8:L19">H8*G8/100</f>
        <v>0.0208</v>
      </c>
    </row>
    <row r="9" spans="3:12" ht="12.75">
      <c r="C9" s="84" t="s">
        <v>77</v>
      </c>
      <c r="D9" s="89">
        <v>46.5</v>
      </c>
      <c r="E9" s="90">
        <v>2500</v>
      </c>
      <c r="F9" s="90">
        <v>0.25</v>
      </c>
      <c r="G9" s="90">
        <v>0.6</v>
      </c>
      <c r="H9" s="91">
        <v>19.4</v>
      </c>
      <c r="I9" s="81">
        <f t="shared" si="0"/>
        <v>9.020999999999999</v>
      </c>
      <c r="J9" s="81">
        <f t="shared" si="1"/>
        <v>485</v>
      </c>
      <c r="K9" s="82">
        <f t="shared" si="2"/>
        <v>0.048499999999999995</v>
      </c>
      <c r="L9" s="83">
        <f t="shared" si="3"/>
        <v>0.11639999999999999</v>
      </c>
    </row>
    <row r="10" spans="3:12" ht="12.75">
      <c r="C10" s="84" t="s">
        <v>78</v>
      </c>
      <c r="D10" s="89">
        <v>37</v>
      </c>
      <c r="E10" s="90">
        <v>2300</v>
      </c>
      <c r="F10" s="90">
        <v>0.3</v>
      </c>
      <c r="G10" s="90">
        <v>0.7</v>
      </c>
      <c r="H10" s="91">
        <v>5</v>
      </c>
      <c r="I10" s="81">
        <f t="shared" si="0"/>
        <v>1.85</v>
      </c>
      <c r="J10" s="81">
        <f t="shared" si="1"/>
        <v>115</v>
      </c>
      <c r="K10" s="82">
        <f t="shared" si="2"/>
        <v>0.015</v>
      </c>
      <c r="L10" s="83">
        <f t="shared" si="3"/>
        <v>0.035</v>
      </c>
    </row>
    <row r="11" spans="3:12" ht="12.75">
      <c r="C11" s="84" t="s">
        <v>79</v>
      </c>
      <c r="D11" s="85">
        <v>33</v>
      </c>
      <c r="E11" s="86">
        <v>1500</v>
      </c>
      <c r="F11" s="86">
        <v>0.8</v>
      </c>
      <c r="G11" s="86">
        <v>1.1</v>
      </c>
      <c r="H11" s="87">
        <v>2</v>
      </c>
      <c r="I11" s="81">
        <f t="shared" si="0"/>
        <v>0.66</v>
      </c>
      <c r="J11" s="81">
        <f t="shared" si="1"/>
        <v>30</v>
      </c>
      <c r="K11" s="82">
        <f t="shared" si="2"/>
        <v>0.016</v>
      </c>
      <c r="L11" s="83">
        <f t="shared" si="3"/>
        <v>0.022000000000000002</v>
      </c>
    </row>
    <row r="12" spans="3:12" ht="12.75">
      <c r="C12" s="84" t="s">
        <v>80</v>
      </c>
      <c r="D12" s="85">
        <v>36.8</v>
      </c>
      <c r="E12" s="86">
        <v>3450</v>
      </c>
      <c r="F12" s="86">
        <v>0.2</v>
      </c>
      <c r="G12" s="86">
        <v>0.55</v>
      </c>
      <c r="H12" s="87">
        <v>0.95</v>
      </c>
      <c r="I12" s="81">
        <f t="shared" si="0"/>
        <v>0.3495999999999999</v>
      </c>
      <c r="J12" s="81">
        <f t="shared" si="1"/>
        <v>32.775</v>
      </c>
      <c r="K12" s="82">
        <f t="shared" si="2"/>
        <v>0.0019</v>
      </c>
      <c r="L12" s="83">
        <f t="shared" si="3"/>
        <v>0.005225</v>
      </c>
    </row>
    <row r="13" spans="3:12" ht="12.75">
      <c r="C13" s="84" t="s">
        <v>81</v>
      </c>
      <c r="D13" s="89">
        <v>0</v>
      </c>
      <c r="E13" s="90">
        <v>0</v>
      </c>
      <c r="F13" s="90">
        <v>39.5</v>
      </c>
      <c r="G13" s="90">
        <v>0</v>
      </c>
      <c r="H13" s="91">
        <v>8.9</v>
      </c>
      <c r="I13" s="81">
        <f t="shared" si="0"/>
        <v>0</v>
      </c>
      <c r="J13" s="81">
        <f t="shared" si="1"/>
        <v>0</v>
      </c>
      <c r="K13" s="82">
        <f t="shared" si="2"/>
        <v>3.5155000000000003</v>
      </c>
      <c r="L13" s="83">
        <f t="shared" si="3"/>
        <v>0</v>
      </c>
    </row>
    <row r="14" spans="3:12" ht="12.75">
      <c r="C14" s="84" t="s">
        <v>35</v>
      </c>
      <c r="D14" s="85">
        <v>0</v>
      </c>
      <c r="E14" s="86">
        <v>0</v>
      </c>
      <c r="F14" s="86">
        <v>23</v>
      </c>
      <c r="G14" s="86">
        <v>18</v>
      </c>
      <c r="H14" s="87">
        <v>1.6</v>
      </c>
      <c r="I14" s="81">
        <f t="shared" si="0"/>
        <v>0</v>
      </c>
      <c r="J14" s="81">
        <f t="shared" si="1"/>
        <v>0</v>
      </c>
      <c r="K14" s="82">
        <f t="shared" si="2"/>
        <v>0.36800000000000005</v>
      </c>
      <c r="L14" s="83">
        <f t="shared" si="3"/>
        <v>0.28800000000000003</v>
      </c>
    </row>
    <row r="15" spans="3:12" ht="12.75">
      <c r="C15" s="84" t="s">
        <v>82</v>
      </c>
      <c r="D15" s="89">
        <v>0</v>
      </c>
      <c r="E15" s="90">
        <v>0</v>
      </c>
      <c r="F15" s="90">
        <v>36</v>
      </c>
      <c r="G15" s="90">
        <v>0</v>
      </c>
      <c r="H15" s="91">
        <v>0.3</v>
      </c>
      <c r="I15" s="81">
        <f t="shared" si="0"/>
        <v>0</v>
      </c>
      <c r="J15" s="81">
        <f t="shared" si="1"/>
        <v>0</v>
      </c>
      <c r="K15" s="82">
        <f t="shared" si="2"/>
        <v>0.10799999999999998</v>
      </c>
      <c r="L15" s="83">
        <f t="shared" si="3"/>
        <v>0</v>
      </c>
    </row>
    <row r="16" spans="3:12" ht="12.75">
      <c r="C16" s="84" t="s">
        <v>83</v>
      </c>
      <c r="D16" s="85">
        <v>0</v>
      </c>
      <c r="E16" s="86">
        <v>0</v>
      </c>
      <c r="F16" s="86">
        <v>23</v>
      </c>
      <c r="G16" s="86">
        <v>18</v>
      </c>
      <c r="H16" s="87">
        <v>0.1</v>
      </c>
      <c r="I16" s="81">
        <f t="shared" si="0"/>
        <v>0</v>
      </c>
      <c r="J16" s="81">
        <f t="shared" si="1"/>
        <v>0</v>
      </c>
      <c r="K16" s="82">
        <f t="shared" si="2"/>
        <v>0.023000000000000003</v>
      </c>
      <c r="L16" s="83">
        <f t="shared" si="3"/>
        <v>0.018000000000000002</v>
      </c>
    </row>
    <row r="17" spans="3:12" ht="12.75">
      <c r="C17" s="84" t="s">
        <v>84</v>
      </c>
      <c r="D17" s="89"/>
      <c r="E17" s="90"/>
      <c r="F17" s="90"/>
      <c r="G17" s="90"/>
      <c r="H17" s="91">
        <v>0.25</v>
      </c>
      <c r="I17" s="81">
        <f t="shared" si="0"/>
        <v>0</v>
      </c>
      <c r="J17" s="81">
        <f t="shared" si="1"/>
        <v>0</v>
      </c>
      <c r="K17" s="82">
        <f t="shared" si="2"/>
        <v>0</v>
      </c>
      <c r="L17" s="83">
        <f t="shared" si="3"/>
        <v>0</v>
      </c>
    </row>
    <row r="18" spans="3:12" ht="12.75">
      <c r="C18" s="84" t="s">
        <v>36</v>
      </c>
      <c r="D18" s="85"/>
      <c r="E18" s="86"/>
      <c r="F18" s="86"/>
      <c r="G18" s="86"/>
      <c r="H18" s="87">
        <v>0.2</v>
      </c>
      <c r="I18" s="81">
        <f t="shared" si="0"/>
        <v>0</v>
      </c>
      <c r="J18" s="81">
        <f t="shared" si="1"/>
        <v>0</v>
      </c>
      <c r="K18" s="82">
        <f t="shared" si="2"/>
        <v>0</v>
      </c>
      <c r="L18" s="83">
        <f t="shared" si="3"/>
        <v>0</v>
      </c>
    </row>
    <row r="19" spans="3:12" ht="12.75">
      <c r="C19" s="84" t="s">
        <v>37</v>
      </c>
      <c r="D19" s="89"/>
      <c r="E19" s="90"/>
      <c r="F19" s="90"/>
      <c r="G19" s="90"/>
      <c r="H19" s="91">
        <v>0.1</v>
      </c>
      <c r="I19" s="81">
        <f t="shared" si="0"/>
        <v>0</v>
      </c>
      <c r="J19" s="81">
        <f t="shared" si="1"/>
        <v>0</v>
      </c>
      <c r="K19" s="82">
        <f t="shared" si="2"/>
        <v>0</v>
      </c>
      <c r="L19" s="83">
        <f t="shared" si="3"/>
        <v>0</v>
      </c>
    </row>
    <row r="20" spans="3:12" ht="13.5" thickBot="1">
      <c r="C20" s="92"/>
      <c r="D20" s="93"/>
      <c r="E20" s="94"/>
      <c r="F20" s="94"/>
      <c r="G20" s="94"/>
      <c r="H20" s="95"/>
      <c r="I20" s="88"/>
      <c r="J20" s="96"/>
      <c r="K20" s="97"/>
      <c r="L20" s="98"/>
    </row>
    <row r="21" spans="3:12" ht="13.5" thickBot="1">
      <c r="C21" s="99" t="s">
        <v>52</v>
      </c>
      <c r="D21" s="100"/>
      <c r="E21" s="101"/>
      <c r="F21" s="101"/>
      <c r="G21" s="101"/>
      <c r="H21" s="102">
        <f>SUM(H7:H19)</f>
        <v>99.99999999999999</v>
      </c>
      <c r="I21" s="102">
        <f>SUM(I7:I19)</f>
        <v>16.932599999999997</v>
      </c>
      <c r="J21" s="102">
        <f>SUM(J7:J19)</f>
        <v>2704.5750000000003</v>
      </c>
      <c r="K21" s="102">
        <f>SUM(K7:K19)</f>
        <v>4.12754</v>
      </c>
      <c r="L21" s="102">
        <f>SUM(L7:L19)</f>
        <v>0.6734250000000002</v>
      </c>
    </row>
    <row r="22" spans="3:12" ht="13.5" thickBot="1">
      <c r="C22" s="153" t="s">
        <v>54</v>
      </c>
      <c r="D22" s="103"/>
      <c r="E22" s="104"/>
      <c r="F22" s="104"/>
      <c r="G22" s="104"/>
      <c r="H22" s="105" t="s">
        <v>59</v>
      </c>
      <c r="I22" s="106">
        <v>16.7</v>
      </c>
      <c r="J22" s="106">
        <v>2700</v>
      </c>
      <c r="K22" s="107">
        <v>4.1</v>
      </c>
      <c r="L22" s="108">
        <v>0.68</v>
      </c>
    </row>
    <row r="23" spans="3:12" ht="13.5" thickBot="1">
      <c r="C23" s="154"/>
      <c r="D23" s="109"/>
      <c r="E23" s="110"/>
      <c r="F23" s="110"/>
      <c r="G23" s="110"/>
      <c r="H23" s="111" t="s">
        <v>60</v>
      </c>
      <c r="I23" s="112">
        <v>17</v>
      </c>
      <c r="J23" s="112">
        <v>2750</v>
      </c>
      <c r="K23" s="113">
        <v>4.4</v>
      </c>
      <c r="L23" s="114">
        <v>0.75</v>
      </c>
    </row>
  </sheetData>
  <sheetProtection/>
  <mergeCells count="2">
    <mergeCell ref="C5:L5"/>
    <mergeCell ref="C22:C23"/>
  </mergeCells>
  <conditionalFormatting sqref="H21:L2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L21"/>
  <sheetViews>
    <sheetView zoomScalePageLayoutView="0" workbookViewId="0" topLeftCell="A1">
      <selection activeCell="C17" sqref="C17"/>
    </sheetView>
  </sheetViews>
  <sheetFormatPr defaultColWidth="9.00390625" defaultRowHeight="12.75"/>
  <cols>
    <col min="3" max="3" width="14.375" style="0" customWidth="1"/>
    <col min="4" max="4" width="10.75390625" style="0" customWidth="1"/>
    <col min="8" max="8" width="15.00390625" style="0" customWidth="1"/>
  </cols>
  <sheetData>
    <row r="2" ht="13.5" thickBot="1"/>
    <row r="3" spans="3:12" ht="15.75" thickBot="1">
      <c r="C3" s="150" t="s">
        <v>94</v>
      </c>
      <c r="D3" s="151"/>
      <c r="E3" s="151"/>
      <c r="F3" s="151"/>
      <c r="G3" s="151"/>
      <c r="H3" s="151"/>
      <c r="I3" s="151"/>
      <c r="J3" s="151"/>
      <c r="K3" s="151"/>
      <c r="L3" s="152"/>
    </row>
    <row r="4" spans="3:12" ht="13.5" thickBot="1">
      <c r="C4" s="115" t="s">
        <v>61</v>
      </c>
      <c r="D4" s="73" t="s">
        <v>88</v>
      </c>
      <c r="E4" s="74" t="s">
        <v>32</v>
      </c>
      <c r="F4" s="74" t="s">
        <v>33</v>
      </c>
      <c r="G4" s="74" t="s">
        <v>34</v>
      </c>
      <c r="H4" s="75" t="s">
        <v>93</v>
      </c>
      <c r="I4" s="74" t="s">
        <v>88</v>
      </c>
      <c r="J4" s="74" t="s">
        <v>32</v>
      </c>
      <c r="K4" s="74" t="s">
        <v>33</v>
      </c>
      <c r="L4" s="76" t="s">
        <v>34</v>
      </c>
    </row>
    <row r="5" spans="3:12" ht="12.75">
      <c r="C5" s="116" t="s">
        <v>75</v>
      </c>
      <c r="D5" s="78">
        <v>7.8</v>
      </c>
      <c r="E5" s="79">
        <v>3350</v>
      </c>
      <c r="F5" s="79">
        <v>0.05</v>
      </c>
      <c r="G5" s="79">
        <v>0.31</v>
      </c>
      <c r="H5" s="80"/>
      <c r="I5" s="81"/>
      <c r="J5" s="81"/>
      <c r="K5" s="82"/>
      <c r="L5" s="83"/>
    </row>
    <row r="6" spans="3:12" ht="12.75">
      <c r="C6" s="117" t="s">
        <v>77</v>
      </c>
      <c r="D6" s="89">
        <v>46</v>
      </c>
      <c r="E6" s="90">
        <v>2550</v>
      </c>
      <c r="F6" s="90">
        <v>0.25</v>
      </c>
      <c r="G6" s="90">
        <v>0.6</v>
      </c>
      <c r="H6" s="87"/>
      <c r="I6" s="81"/>
      <c r="J6" s="81"/>
      <c r="K6" s="82"/>
      <c r="L6" s="83"/>
    </row>
    <row r="7" spans="3:12" ht="12.75">
      <c r="C7" s="117" t="s">
        <v>78</v>
      </c>
      <c r="D7" s="89">
        <v>37</v>
      </c>
      <c r="E7" s="90">
        <v>2300</v>
      </c>
      <c r="F7" s="90">
        <v>0.35</v>
      </c>
      <c r="G7" s="90">
        <v>0.7</v>
      </c>
      <c r="H7" s="87"/>
      <c r="I7" s="81"/>
      <c r="J7" s="81"/>
      <c r="K7" s="82"/>
      <c r="L7" s="83"/>
    </row>
    <row r="8" spans="3:12" ht="12.75">
      <c r="C8" s="117" t="s">
        <v>91</v>
      </c>
      <c r="D8" s="89">
        <v>36</v>
      </c>
      <c r="E8" s="90">
        <v>2100</v>
      </c>
      <c r="F8" s="90">
        <v>0.4</v>
      </c>
      <c r="G8" s="90">
        <v>0.7</v>
      </c>
      <c r="H8" s="87"/>
      <c r="I8" s="81"/>
      <c r="J8" s="81"/>
      <c r="K8" s="82"/>
      <c r="L8" s="83"/>
    </row>
    <row r="9" spans="3:12" ht="12.75">
      <c r="C9" s="117" t="s">
        <v>80</v>
      </c>
      <c r="D9" s="85">
        <v>36.8</v>
      </c>
      <c r="E9" s="86">
        <v>3550</v>
      </c>
      <c r="F9" s="90">
        <v>0.2</v>
      </c>
      <c r="G9" s="90">
        <v>0.55</v>
      </c>
      <c r="H9" s="91"/>
      <c r="I9" s="81"/>
      <c r="J9" s="81"/>
      <c r="K9" s="82"/>
      <c r="L9" s="83"/>
    </row>
    <row r="10" spans="3:12" ht="12.75">
      <c r="C10" s="117" t="s">
        <v>90</v>
      </c>
      <c r="D10" s="89">
        <v>0</v>
      </c>
      <c r="E10" s="90">
        <v>8400</v>
      </c>
      <c r="F10" s="90">
        <v>0</v>
      </c>
      <c r="G10" s="90">
        <v>0</v>
      </c>
      <c r="H10" s="87"/>
      <c r="I10" s="81"/>
      <c r="J10" s="81"/>
      <c r="K10" s="82"/>
      <c r="L10" s="83"/>
    </row>
    <row r="11" spans="3:12" ht="12.75">
      <c r="C11" s="117" t="s">
        <v>89</v>
      </c>
      <c r="D11" s="85">
        <v>0</v>
      </c>
      <c r="E11" s="86">
        <v>0</v>
      </c>
      <c r="F11" s="86">
        <v>39.7</v>
      </c>
      <c r="G11" s="86">
        <v>0</v>
      </c>
      <c r="H11" s="87"/>
      <c r="I11" s="81"/>
      <c r="J11" s="81"/>
      <c r="K11" s="82"/>
      <c r="L11" s="83"/>
    </row>
    <row r="12" spans="3:12" ht="12.75">
      <c r="C12" s="117" t="s">
        <v>35</v>
      </c>
      <c r="D12" s="89">
        <v>0</v>
      </c>
      <c r="E12" s="90">
        <v>0</v>
      </c>
      <c r="F12" s="90">
        <v>23</v>
      </c>
      <c r="G12" s="90">
        <v>18</v>
      </c>
      <c r="H12" s="91"/>
      <c r="I12" s="81"/>
      <c r="J12" s="81"/>
      <c r="K12" s="82"/>
      <c r="L12" s="83"/>
    </row>
    <row r="13" spans="3:12" ht="12.75">
      <c r="C13" s="117" t="s">
        <v>84</v>
      </c>
      <c r="D13" s="85"/>
      <c r="E13" s="86"/>
      <c r="F13" s="86"/>
      <c r="G13" s="86"/>
      <c r="H13" s="87"/>
      <c r="I13" s="81"/>
      <c r="J13" s="81"/>
      <c r="K13" s="82"/>
      <c r="L13" s="83"/>
    </row>
    <row r="14" spans="3:12" ht="12.75">
      <c r="C14" s="117" t="s">
        <v>82</v>
      </c>
      <c r="D14" s="89"/>
      <c r="E14" s="90"/>
      <c r="F14" s="90"/>
      <c r="G14" s="90"/>
      <c r="H14" s="91"/>
      <c r="I14" s="81"/>
      <c r="J14" s="81"/>
      <c r="K14" s="82"/>
      <c r="L14" s="83"/>
    </row>
    <row r="15" spans="3:12" ht="12.75">
      <c r="C15" s="118" t="s">
        <v>83</v>
      </c>
      <c r="D15" s="85"/>
      <c r="E15" s="86"/>
      <c r="F15" s="86"/>
      <c r="G15" s="86"/>
      <c r="H15" s="87"/>
      <c r="I15" s="81"/>
      <c r="J15" s="81"/>
      <c r="K15" s="82"/>
      <c r="L15" s="83"/>
    </row>
    <row r="16" spans="3:12" ht="12.75">
      <c r="C16" s="117" t="s">
        <v>95</v>
      </c>
      <c r="D16" s="85"/>
      <c r="E16" s="86"/>
      <c r="F16" s="86"/>
      <c r="G16" s="86"/>
      <c r="H16" s="87"/>
      <c r="I16" s="81"/>
      <c r="J16" s="81"/>
      <c r="K16" s="82"/>
      <c r="L16" s="83"/>
    </row>
    <row r="17" spans="3:12" ht="13.5" thickBot="1">
      <c r="C17" s="117" t="s">
        <v>96</v>
      </c>
      <c r="D17" s="93"/>
      <c r="E17" s="94"/>
      <c r="F17" s="94"/>
      <c r="G17" s="94"/>
      <c r="H17" s="95"/>
      <c r="I17" s="81"/>
      <c r="J17" s="81"/>
      <c r="K17" s="82"/>
      <c r="L17" s="83"/>
    </row>
    <row r="18" spans="3:12" ht="13.5" thickBot="1">
      <c r="C18" s="99" t="s">
        <v>52</v>
      </c>
      <c r="D18" s="100"/>
      <c r="E18" s="101"/>
      <c r="F18" s="101"/>
      <c r="G18" s="101"/>
      <c r="H18" s="119"/>
      <c r="I18" s="119"/>
      <c r="J18" s="119"/>
      <c r="K18" s="119"/>
      <c r="L18" s="119"/>
    </row>
    <row r="19" spans="3:12" ht="13.5" customHeight="1" thickBot="1">
      <c r="C19" s="153" t="s">
        <v>54</v>
      </c>
      <c r="D19" s="103"/>
      <c r="E19" s="104"/>
      <c r="F19" s="104"/>
      <c r="G19" s="104"/>
      <c r="H19" s="104" t="s">
        <v>59</v>
      </c>
      <c r="I19" s="106">
        <v>19.5</v>
      </c>
      <c r="J19" s="106">
        <v>3200</v>
      </c>
      <c r="K19" s="107">
        <v>0.78</v>
      </c>
      <c r="L19" s="108">
        <v>0.6</v>
      </c>
    </row>
    <row r="20" spans="3:12" ht="13.5" thickBot="1">
      <c r="C20" s="154"/>
      <c r="D20" s="109"/>
      <c r="E20" s="110"/>
      <c r="F20" s="110"/>
      <c r="G20" s="110"/>
      <c r="H20" s="110" t="s">
        <v>60</v>
      </c>
      <c r="I20" s="112">
        <v>19.8</v>
      </c>
      <c r="J20" s="112">
        <v>3240</v>
      </c>
      <c r="K20" s="113">
        <v>0.9</v>
      </c>
      <c r="L20" s="114">
        <v>0.75</v>
      </c>
    </row>
    <row r="21" spans="3:12" ht="13.5" thickBot="1">
      <c r="C21" s="120"/>
      <c r="D21" s="121"/>
      <c r="E21" s="122"/>
      <c r="F21" s="122"/>
      <c r="G21" s="122"/>
      <c r="H21" s="122"/>
      <c r="I21" s="122"/>
      <c r="J21" s="122"/>
      <c r="K21" s="122"/>
      <c r="L21" s="123"/>
    </row>
    <row r="24" ht="13.5" customHeight="1"/>
  </sheetData>
  <sheetProtection/>
  <mergeCells count="2">
    <mergeCell ref="C3:L3"/>
    <mergeCell ref="C19:C20"/>
  </mergeCells>
  <conditionalFormatting sqref="H18:L18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Abdullah KOYUN</dc:creator>
  <cp:keywords/>
  <dc:description/>
  <cp:lastModifiedBy>lenovo</cp:lastModifiedBy>
  <cp:lastPrinted>2008-01-31T07:53:17Z</cp:lastPrinted>
  <dcterms:created xsi:type="dcterms:W3CDTF">2007-03-09T19:18:04Z</dcterms:created>
  <dcterms:modified xsi:type="dcterms:W3CDTF">2022-05-26T19:28:01Z</dcterms:modified>
  <cp:category/>
  <cp:version/>
  <cp:contentType/>
  <cp:contentStatus/>
</cp:coreProperties>
</file>