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125" tabRatio="839" activeTab="5"/>
  </bookViews>
  <sheets>
    <sheet name="Sayfa" sheetId="1" r:id="rId1"/>
    <sheet name="kapak" sheetId="2" r:id="rId2"/>
    <sheet name="HSOK" sheetId="3" r:id="rId3"/>
    <sheet name="HC" sheetId="4" r:id="rId4"/>
    <sheet name="FORM1" sheetId="5" r:id="rId5"/>
    <sheet name="FORM2" sheetId="6" r:id="rId6"/>
    <sheet name="İCMAL" sheetId="7" r:id="rId7"/>
    <sheet name="Bitkisel Keşif" sheetId="8" r:id="rId8"/>
    <sheet name="Yapısal Keşif" sheetId="9" r:id="rId9"/>
    <sheet name="B.F.L" sheetId="10" r:id="rId10"/>
    <sheet name="Yapısal Analiz" sheetId="11" r:id="rId11"/>
    <sheet name="Bitkisel Analiz" sheetId="12" r:id="rId12"/>
    <sheet name="Bitkisel Analiz Ek" sheetId="13" r:id="rId13"/>
  </sheets>
  <definedNames>
    <definedName name="_xlnm.Print_Area" localSheetId="9">'B.F.L'!$A$1:$D$264</definedName>
    <definedName name="_xlnm.Print_Area" localSheetId="11">'Bitkisel Analiz'!$A$1:$G$272</definedName>
    <definedName name="_xlnm.Print_Area" localSheetId="12">'Bitkisel Analiz Ek'!$A$1:$R$52</definedName>
    <definedName name="_xlnm.Print_Area" localSheetId="7">'Bitkisel Keşif'!$A$1:$F$247</definedName>
    <definedName name="_xlnm.Print_Area" localSheetId="4">'FORM1'!$A$1:$K$38</definedName>
    <definedName name="_xlnm.Print_Area" localSheetId="5">'FORM2'!$A$1:$E$29</definedName>
    <definedName name="_xlnm.Print_Area" localSheetId="3">'HC'!$A$1:$G$11</definedName>
    <definedName name="_xlnm.Print_Area" localSheetId="2">'HSOK'!$A$1:$F$153</definedName>
    <definedName name="_xlnm.Print_Area" localSheetId="6">'İCMAL'!$A$1:$B$16</definedName>
    <definedName name="_xlnm.Print_Area" localSheetId="1">'kapak'!$A$1:$B$20</definedName>
    <definedName name="_xlnm.Print_Area" localSheetId="0">'Sayfa'!$A$1:$H$2688</definedName>
    <definedName name="_xlnm.Print_Area" localSheetId="10">'Yapısal Analiz'!$A$1:$G$660</definedName>
    <definedName name="_xlnm.Print_Area" localSheetId="8">'Yapısal Keşif'!$A$1:$F$145</definedName>
    <definedName name="_xlnm.Print_Titles" localSheetId="9">'B.F.L'!$3:$3</definedName>
    <definedName name="_xlnm.Print_Titles" localSheetId="12">'Bitkisel Analiz Ek'!$1:$8</definedName>
    <definedName name="_xlnm.Print_Titles" localSheetId="2">'HSOK'!$2:$2</definedName>
    <definedName name="solver_opt" localSheetId="12" hidden="1">'Bitkisel Analiz Ek'!#REF!</definedName>
  </definedNames>
  <calcPr fullCalcOnLoad="1"/>
</workbook>
</file>

<file path=xl/comments11.xml><?xml version="1.0" encoding="utf-8"?>
<comments xmlns="http://schemas.openxmlformats.org/spreadsheetml/2006/main">
  <authors>
    <author> </author>
    <author>EMINEHARMANSAH</author>
  </authors>
  <commentList>
    <comment ref="A48" authorId="0">
      <text>
        <r>
          <rPr>
            <b/>
            <sz val="8"/>
            <rFont val="Tahoma"/>
            <family val="0"/>
          </rPr>
          <t xml:space="preserve"> :Köy Hizmetleri </t>
        </r>
        <r>
          <rPr>
            <sz val="8"/>
            <rFont val="Tahoma"/>
            <family val="0"/>
          </rPr>
          <t xml:space="preserve">
</t>
        </r>
      </text>
    </comment>
    <comment ref="A50" authorId="0">
      <text>
        <r>
          <rPr>
            <b/>
            <sz val="8"/>
            <rFont val="Tahoma"/>
            <family val="0"/>
          </rPr>
          <t xml:space="preserve"> :Köy Hizmetleri </t>
        </r>
        <r>
          <rPr>
            <sz val="8"/>
            <rFont val="Tahoma"/>
            <family val="0"/>
          </rPr>
          <t xml:space="preserve">
</t>
        </r>
      </text>
    </comment>
    <comment ref="A16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bayındırlık
</t>
        </r>
      </text>
    </comment>
    <comment ref="A6" authorId="1">
      <text>
        <r>
          <rPr>
            <b/>
            <sz val="8"/>
            <rFont val="Tahoma"/>
            <family val="0"/>
          </rPr>
          <t>EMINEHARMANSAH:</t>
        </r>
        <r>
          <rPr>
            <sz val="8"/>
            <rFont val="Tahoma"/>
            <family val="0"/>
          </rPr>
          <t xml:space="preserve">
Bayındırlık</t>
        </r>
      </text>
    </comment>
    <comment ref="A8" authorId="1">
      <text>
        <r>
          <rPr>
            <b/>
            <sz val="8"/>
            <rFont val="Tahoma"/>
            <family val="0"/>
          </rPr>
          <t>EMINEHARMANSAH:</t>
        </r>
        <r>
          <rPr>
            <sz val="8"/>
            <rFont val="Tahoma"/>
            <family val="0"/>
          </rPr>
          <t xml:space="preserve">
Bayındırlık</t>
        </r>
      </text>
    </comment>
    <comment ref="A27" authorId="1">
      <text>
        <r>
          <rPr>
            <b/>
            <sz val="8"/>
            <rFont val="Tahoma"/>
            <family val="0"/>
          </rPr>
          <t>EMINEHARMANSAH:</t>
        </r>
        <r>
          <rPr>
            <sz val="8"/>
            <rFont val="Tahoma"/>
            <family val="0"/>
          </rPr>
          <t xml:space="preserve">
Bayındırlık</t>
        </r>
      </text>
    </comment>
    <comment ref="A29" authorId="1">
      <text>
        <r>
          <rPr>
            <b/>
            <sz val="8"/>
            <rFont val="Tahoma"/>
            <family val="0"/>
          </rPr>
          <t>EMINEHARMANSAH:</t>
        </r>
        <r>
          <rPr>
            <sz val="8"/>
            <rFont val="Tahoma"/>
            <family val="0"/>
          </rPr>
          <t xml:space="preserve">
Bayındırlık</t>
        </r>
      </text>
    </comment>
    <comment ref="A68" authorId="1">
      <text>
        <r>
          <rPr>
            <b/>
            <sz val="8"/>
            <rFont val="Tahoma"/>
            <family val="0"/>
          </rPr>
          <t>EMINEHARMANSAH:</t>
        </r>
        <r>
          <rPr>
            <sz val="8"/>
            <rFont val="Tahoma"/>
            <family val="0"/>
          </rPr>
          <t xml:space="preserve">
Bayındırlık</t>
        </r>
      </text>
    </comment>
    <comment ref="A70" authorId="1">
      <text>
        <r>
          <rPr>
            <b/>
            <sz val="8"/>
            <rFont val="Tahoma"/>
            <family val="0"/>
          </rPr>
          <t>EMINEHARMANSAH:</t>
        </r>
        <r>
          <rPr>
            <sz val="8"/>
            <rFont val="Tahoma"/>
            <family val="0"/>
          </rPr>
          <t xml:space="preserve">
Bayındırlık</t>
        </r>
      </text>
    </comment>
    <comment ref="A92" authorId="0">
      <text>
        <r>
          <rPr>
            <b/>
            <sz val="8"/>
            <rFont val="Tahoma"/>
            <family val="0"/>
          </rPr>
          <t xml:space="preserve"> : </t>
        </r>
        <r>
          <rPr>
            <sz val="8"/>
            <rFont val="Tahoma"/>
            <family val="0"/>
          </rPr>
          <t>Demiryolları,Limanlar ve Hava Meydanları</t>
        </r>
      </text>
    </comment>
    <comment ref="A90" authorId="1">
      <text>
        <r>
          <rPr>
            <b/>
            <sz val="8"/>
            <rFont val="Tahoma"/>
            <family val="0"/>
          </rPr>
          <t>EMINEHARMANSAH:</t>
        </r>
        <r>
          <rPr>
            <sz val="8"/>
            <rFont val="Tahoma"/>
            <family val="0"/>
          </rPr>
          <t xml:space="preserve">
Bayındırlık</t>
        </r>
      </text>
    </comment>
    <comment ref="A110" authorId="1">
      <text>
        <r>
          <rPr>
            <b/>
            <sz val="8"/>
            <rFont val="Tahoma"/>
            <family val="0"/>
          </rPr>
          <t>EMINEHARMANSAH:</t>
        </r>
        <r>
          <rPr>
            <sz val="8"/>
            <rFont val="Tahoma"/>
            <family val="0"/>
          </rPr>
          <t xml:space="preserve">
Bayındırlık</t>
        </r>
      </text>
    </comment>
    <comment ref="A132" authorId="1">
      <text>
        <r>
          <rPr>
            <b/>
            <sz val="8"/>
            <rFont val="Tahoma"/>
            <family val="0"/>
          </rPr>
          <t>EMINEHARMANSAH:</t>
        </r>
        <r>
          <rPr>
            <sz val="8"/>
            <rFont val="Tahoma"/>
            <family val="0"/>
          </rPr>
          <t xml:space="preserve">
Karayolları
</t>
        </r>
      </text>
    </comment>
    <comment ref="A134" authorId="1">
      <text>
        <r>
          <rPr>
            <b/>
            <sz val="8"/>
            <rFont val="Tahoma"/>
            <family val="0"/>
          </rPr>
          <t>EMINEHARMANSAH:</t>
        </r>
        <r>
          <rPr>
            <sz val="8"/>
            <rFont val="Tahoma"/>
            <family val="0"/>
          </rPr>
          <t xml:space="preserve">
Karayolları
</t>
        </r>
      </text>
    </comment>
    <comment ref="A136" authorId="1">
      <text>
        <r>
          <rPr>
            <b/>
            <sz val="8"/>
            <rFont val="Tahoma"/>
            <family val="0"/>
          </rPr>
          <t>EMINEHARMANSAH:</t>
        </r>
        <r>
          <rPr>
            <sz val="8"/>
            <rFont val="Tahoma"/>
            <family val="0"/>
          </rPr>
          <t xml:space="preserve">
Karayolları
</t>
        </r>
      </text>
    </comment>
    <comment ref="A138" authorId="1">
      <text>
        <r>
          <rPr>
            <b/>
            <sz val="8"/>
            <rFont val="Tahoma"/>
            <family val="0"/>
          </rPr>
          <t>EMINEHARMANSAH:</t>
        </r>
        <r>
          <rPr>
            <sz val="8"/>
            <rFont val="Tahoma"/>
            <family val="0"/>
          </rPr>
          <t xml:space="preserve">
Karayolları
</t>
        </r>
      </text>
    </comment>
    <comment ref="A140" authorId="1">
      <text>
        <r>
          <rPr>
            <b/>
            <sz val="8"/>
            <rFont val="Tahoma"/>
            <family val="0"/>
          </rPr>
          <t>EMINEHARMANSAH:</t>
        </r>
        <r>
          <rPr>
            <sz val="8"/>
            <rFont val="Tahoma"/>
            <family val="0"/>
          </rPr>
          <t xml:space="preserve">
Karayolları
</t>
        </r>
      </text>
    </comment>
    <comment ref="A142" authorId="1">
      <text>
        <r>
          <rPr>
            <b/>
            <sz val="8"/>
            <rFont val="Tahoma"/>
            <family val="0"/>
          </rPr>
          <t>EMINEHARMANSAH:</t>
        </r>
        <r>
          <rPr>
            <sz val="8"/>
            <rFont val="Tahoma"/>
            <family val="0"/>
          </rPr>
          <t xml:space="preserve">
Karayolları
</t>
        </r>
      </text>
    </comment>
    <comment ref="A144" authorId="1">
      <text>
        <r>
          <rPr>
            <b/>
            <sz val="8"/>
            <rFont val="Tahoma"/>
            <family val="0"/>
          </rPr>
          <t>EMINEHARMANSAH:</t>
        </r>
        <r>
          <rPr>
            <sz val="8"/>
            <rFont val="Tahoma"/>
            <family val="0"/>
          </rPr>
          <t xml:space="preserve">
Karayolları
</t>
        </r>
      </text>
    </comment>
    <comment ref="A146" authorId="1">
      <text>
        <r>
          <rPr>
            <b/>
            <sz val="8"/>
            <rFont val="Tahoma"/>
            <family val="0"/>
          </rPr>
          <t>EMINEHARMANSAH:</t>
        </r>
        <r>
          <rPr>
            <sz val="8"/>
            <rFont val="Tahoma"/>
            <family val="0"/>
          </rPr>
          <t xml:space="preserve">
Karayolları
</t>
        </r>
      </text>
    </comment>
    <comment ref="A148" authorId="1">
      <text>
        <r>
          <rPr>
            <b/>
            <sz val="8"/>
            <rFont val="Tahoma"/>
            <family val="0"/>
          </rPr>
          <t>EMINEHARMANSAH:</t>
        </r>
        <r>
          <rPr>
            <sz val="8"/>
            <rFont val="Tahoma"/>
            <family val="0"/>
          </rPr>
          <t xml:space="preserve">
Karayolları
</t>
        </r>
      </text>
    </comment>
    <comment ref="A165" authorId="1">
      <text>
        <r>
          <rPr>
            <b/>
            <sz val="8"/>
            <rFont val="Tahoma"/>
            <family val="0"/>
          </rPr>
          <t>EMINEHARMANSAH:</t>
        </r>
        <r>
          <rPr>
            <sz val="8"/>
            <rFont val="Tahoma"/>
            <family val="0"/>
          </rPr>
          <t xml:space="preserve">
Bayındırlık</t>
        </r>
      </text>
    </comment>
    <comment ref="A249" authorId="1">
      <text>
        <r>
          <rPr>
            <b/>
            <sz val="8"/>
            <rFont val="Tahoma"/>
            <family val="0"/>
          </rPr>
          <t>EMINEHARMANSAH:</t>
        </r>
        <r>
          <rPr>
            <sz val="8"/>
            <rFont val="Tahoma"/>
            <family val="0"/>
          </rPr>
          <t xml:space="preserve">
Bayındırlık</t>
        </r>
      </text>
    </comment>
    <comment ref="A267" authorId="1">
      <text>
        <r>
          <rPr>
            <b/>
            <sz val="8"/>
            <rFont val="Tahoma"/>
            <family val="0"/>
          </rPr>
          <t>EMINEHARMANSAH:</t>
        </r>
        <r>
          <rPr>
            <sz val="8"/>
            <rFont val="Tahoma"/>
            <family val="0"/>
          </rPr>
          <t xml:space="preserve">
Bayındırlık</t>
        </r>
      </text>
    </comment>
    <comment ref="A288" authorId="1">
      <text>
        <r>
          <rPr>
            <b/>
            <sz val="8"/>
            <rFont val="Tahoma"/>
            <family val="0"/>
          </rPr>
          <t>EMINEHARMANSAH:</t>
        </r>
        <r>
          <rPr>
            <sz val="8"/>
            <rFont val="Tahoma"/>
            <family val="0"/>
          </rPr>
          <t xml:space="preserve">
Bayındırlık</t>
        </r>
      </text>
    </comment>
  </commentList>
</comments>
</file>

<file path=xl/sharedStrings.xml><?xml version="1.0" encoding="utf-8"?>
<sst xmlns="http://schemas.openxmlformats.org/spreadsheetml/2006/main" count="2211" uniqueCount="635">
  <si>
    <t>15.KH/5</t>
  </si>
  <si>
    <t>14.KH/4-1</t>
  </si>
  <si>
    <t xml:space="preserve">15.301/H3 </t>
  </si>
  <si>
    <t>Hendek ve temel tabanına granüler malzeme serilmesi.</t>
  </si>
  <si>
    <t>01.501</t>
  </si>
  <si>
    <t>Düz işçi</t>
  </si>
  <si>
    <t>sa</t>
  </si>
  <si>
    <t>15.001/1 A</t>
  </si>
  <si>
    <r>
      <t>m</t>
    </r>
    <r>
      <rPr>
        <sz val="10"/>
        <rFont val="Arial"/>
        <family val="0"/>
      </rPr>
      <t xml:space="preserve">³ </t>
    </r>
  </si>
  <si>
    <t>09.003/1</t>
  </si>
  <si>
    <t>Kum, çakıl, tüvenan, stabilize malzeme...yükleme ve boşaltılması</t>
  </si>
  <si>
    <t>OZEL</t>
  </si>
  <si>
    <t>Döküm Sahasına Nakliye / 5 km</t>
  </si>
  <si>
    <r>
      <t>m</t>
    </r>
    <r>
      <rPr>
        <sz val="10"/>
        <rFont val="Arial"/>
        <family val="0"/>
      </rPr>
      <t xml:space="preserve">³ </t>
    </r>
    <r>
      <rPr>
        <sz val="10"/>
        <rFont val="Arial Narrow"/>
        <family val="2"/>
      </rPr>
      <t>/ km</t>
    </r>
  </si>
  <si>
    <t>04.740/9</t>
  </si>
  <si>
    <t>Ekolojik toprak ve organik gübre katkı maddesi (mikrobiyal ve enzim içerikli organik gübreler ile yapılan toprak düzenleyici)</t>
  </si>
  <si>
    <t>04.740/11</t>
  </si>
  <si>
    <t>Torf (ince yapılı, stabilize olmalı, PH 5-6)</t>
  </si>
  <si>
    <t>37.002</t>
  </si>
  <si>
    <t>35HP'lik traktörle toprağın 20-25 cm derinlikte sürülmesi</t>
  </si>
  <si>
    <t>de</t>
  </si>
  <si>
    <t>09.005/1</t>
  </si>
  <si>
    <t>Yüzeye çıkan iri taş ve çakılların toplanarak alandan uzaklaştırılması</t>
  </si>
  <si>
    <t>03.021</t>
  </si>
  <si>
    <t>Yükleyici traktör ile bitki çukurlarının doldurulması</t>
  </si>
  <si>
    <t>Yükleyici traktör ile toprak serilmesi</t>
  </si>
  <si>
    <t>ÖZEL</t>
  </si>
  <si>
    <t>Arazinin şekillendirilmesi</t>
  </si>
  <si>
    <t>04.740/10</t>
  </si>
  <si>
    <t>Organik gübre</t>
  </si>
  <si>
    <t>Yükleyici traktör ile gübrenin serilmesi</t>
  </si>
  <si>
    <t>Suni gübre</t>
  </si>
  <si>
    <t>MİMARLIK MÜHENDİSLİK HİZMET SINIFI ORANLARI KATSAYILARI</t>
  </si>
  <si>
    <t>PROJE ALANI</t>
  </si>
  <si>
    <t>HİZMET SINIFI ÜCRET ORANLARI (%)</t>
  </si>
  <si>
    <t>(m²)</t>
  </si>
  <si>
    <t>T.M.M.O.B. PEYZAJ MİMARLIĞI PROJE HİZMET SINIFLARINA GÖRE, BİRİM UYGULAMA MALİYETLERİ</t>
  </si>
  <si>
    <t>HİZMET CİNSİ</t>
  </si>
  <si>
    <t>HİZMET SINIFLARI</t>
  </si>
  <si>
    <r>
      <t>Palmiyeler</t>
    </r>
    <r>
      <rPr>
        <sz val="10"/>
        <rFont val="Arial Narrow"/>
        <family val="2"/>
      </rPr>
      <t xml:space="preserve"> (palms) , çukur açma, dikim, bakım, ilaçlama, kazıkla sağlamlaştırma, işçilik dahil</t>
    </r>
  </si>
  <si>
    <t>150-200</t>
  </si>
  <si>
    <t>150-180</t>
  </si>
  <si>
    <t>40-60</t>
  </si>
  <si>
    <t>100-150</t>
  </si>
  <si>
    <t>Jacaranda acutifolia</t>
  </si>
  <si>
    <t>Plumeria rubra</t>
  </si>
  <si>
    <t xml:space="preserve">Parkinsonia aculata </t>
  </si>
  <si>
    <t xml:space="preserve">Ficus nitida </t>
  </si>
  <si>
    <t xml:space="preserve">Ficus bengalensis </t>
  </si>
  <si>
    <t xml:space="preserve">Delonix regia </t>
  </si>
  <si>
    <t xml:space="preserve">Conocarpus erectus </t>
  </si>
  <si>
    <t>Citrus sinensis</t>
  </si>
  <si>
    <t xml:space="preserve">Cassia fistula </t>
  </si>
  <si>
    <t xml:space="preserve">Callistemon viminalis </t>
  </si>
  <si>
    <t xml:space="preserve">Bauhinia variegata </t>
  </si>
  <si>
    <t xml:space="preserve">Azadirachta indica </t>
  </si>
  <si>
    <t>Lantana montividensis</t>
  </si>
  <si>
    <t xml:space="preserve">Malephora crocea </t>
  </si>
  <si>
    <t>B İ T K İ S E L  M A T E R Y A L İ N  (FİDAN VE FİDE DİKİM BAKIM GİDERLERİ)</t>
  </si>
  <si>
    <t xml:space="preserve">Phoenix dactylifera </t>
  </si>
  <si>
    <t xml:space="preserve">Washingtonia filifera </t>
  </si>
  <si>
    <t>YTL</t>
  </si>
  <si>
    <t>TUTARI (YTL)</t>
  </si>
  <si>
    <t>poşet</t>
  </si>
  <si>
    <t xml:space="preserve">Bitüm emülsiyonu, likit astar ve koruyucu </t>
  </si>
  <si>
    <t xml:space="preserve">04.626/7a </t>
  </si>
  <si>
    <t xml:space="preserve">Beton parke taşı hazırlanması (h=8cm) </t>
  </si>
  <si>
    <t xml:space="preserve">08.610/İB-1 </t>
  </si>
  <si>
    <t xml:space="preserve">Düz işçi </t>
  </si>
  <si>
    <t>SA</t>
  </si>
  <si>
    <t>03.501</t>
  </si>
  <si>
    <t>M3</t>
  </si>
  <si>
    <t>04.031</t>
  </si>
  <si>
    <t>03.501/1</t>
  </si>
  <si>
    <t xml:space="preserve">04.003/A </t>
  </si>
  <si>
    <t>4256.</t>
  </si>
  <si>
    <t>TON</t>
  </si>
  <si>
    <t>4265/1.</t>
  </si>
  <si>
    <t>4363/1</t>
  </si>
  <si>
    <t>DA</t>
  </si>
  <si>
    <t>4440/M</t>
  </si>
  <si>
    <t>4358</t>
  </si>
  <si>
    <t>4365</t>
  </si>
  <si>
    <t>4366</t>
  </si>
  <si>
    <t>4378</t>
  </si>
  <si>
    <t>4398</t>
  </si>
  <si>
    <t xml:space="preserve">MSB.310 </t>
  </si>
  <si>
    <t>TN</t>
  </si>
  <si>
    <t>Ton</t>
  </si>
  <si>
    <t>01.013</t>
  </si>
  <si>
    <t>10.010</t>
  </si>
  <si>
    <t xml:space="preserve">17.141/İB </t>
  </si>
  <si>
    <t>MT</t>
  </si>
  <si>
    <t xml:space="preserve">04.425/2A1 </t>
  </si>
  <si>
    <t>M2</t>
  </si>
  <si>
    <t xml:space="preserve">04.507/2 </t>
  </si>
  <si>
    <t>KG</t>
  </si>
  <si>
    <t>AD</t>
  </si>
  <si>
    <t xml:space="preserve">03.554/3 </t>
  </si>
  <si>
    <t>01.019</t>
  </si>
  <si>
    <t>01.219</t>
  </si>
  <si>
    <t>04.261</t>
  </si>
  <si>
    <t xml:space="preserve">4019 </t>
  </si>
  <si>
    <t xml:space="preserve">04.416/22C </t>
  </si>
  <si>
    <t>04.003/B</t>
  </si>
  <si>
    <t>04.006/B</t>
  </si>
  <si>
    <t>01.015</t>
  </si>
  <si>
    <t>04.008</t>
  </si>
  <si>
    <t>03.524</t>
  </si>
  <si>
    <t>03.527</t>
  </si>
  <si>
    <t>04.251</t>
  </si>
  <si>
    <t>01.017</t>
  </si>
  <si>
    <t>04.152</t>
  </si>
  <si>
    <t>04.270</t>
  </si>
  <si>
    <t xml:space="preserve">04.305/2 </t>
  </si>
  <si>
    <t xml:space="preserve">04.425/2A6 </t>
  </si>
  <si>
    <t xml:space="preserve">742.301 </t>
  </si>
  <si>
    <t xml:space="preserve">5.6.3.II.2 </t>
  </si>
  <si>
    <t xml:space="preserve">20.1.2 </t>
  </si>
  <si>
    <t xml:space="preserve">5.5.3.2.1.1 </t>
  </si>
  <si>
    <t xml:space="preserve">20.2.1.1 </t>
  </si>
  <si>
    <t xml:space="preserve">I.42/A </t>
  </si>
  <si>
    <t>04.256/2</t>
  </si>
  <si>
    <t>04.292/2</t>
  </si>
  <si>
    <t>01.009</t>
  </si>
  <si>
    <t>01.018</t>
  </si>
  <si>
    <t>04.158</t>
  </si>
  <si>
    <t>04.511</t>
  </si>
  <si>
    <t>04.275</t>
  </si>
  <si>
    <t>25.015</t>
  </si>
  <si>
    <t>25.060</t>
  </si>
  <si>
    <t xml:space="preserve">Demirli B160  Betonu dökülmesi </t>
  </si>
  <si>
    <t>Aksesuarlar</t>
  </si>
  <si>
    <t>götürü</t>
  </si>
  <si>
    <t>BAYRAK DİREĞİ YAPILMASI</t>
  </si>
  <si>
    <t xml:space="preserve">23.226 </t>
  </si>
  <si>
    <t xml:space="preserve">KALİTE VE FİYAT ANALİZ ÇİZELGESİ </t>
  </si>
  <si>
    <t>Projenin Adı    : ...................................... BİTKİSEL  UYGULAMA  PROJESİ</t>
  </si>
  <si>
    <t>Çim alan tesisi</t>
  </si>
  <si>
    <t>Çim Alan Tesisi</t>
  </si>
  <si>
    <t>Su (İlk su, can suyu)</t>
  </si>
  <si>
    <t>İngiliz çimi (Lolium perenne)</t>
  </si>
  <si>
    <t>Kg</t>
  </si>
  <si>
    <t>Direnç çimi (Bermuda grass)</t>
  </si>
  <si>
    <t>Çayır salkım otu (Poa pratensis)</t>
  </si>
  <si>
    <t>Kırmızı yumak (Festuca rubra)</t>
  </si>
  <si>
    <t>N. Tavus otu (Agrostis tenuis)</t>
  </si>
  <si>
    <t>04.74001</t>
  </si>
  <si>
    <t>04.74002</t>
  </si>
  <si>
    <t>04.74003</t>
  </si>
  <si>
    <t>04.74006</t>
  </si>
  <si>
    <t>04.74007</t>
  </si>
  <si>
    <t>01.502</t>
  </si>
  <si>
    <t>Erbap İşçi (Ufalama, Tırmıklama)</t>
  </si>
  <si>
    <t>Erbap İşçi (Tohum Ekimi)</t>
  </si>
  <si>
    <t>Erbap İşçi (Gübrenin elenmesi ve serilmesi)</t>
  </si>
  <si>
    <t>Erbap İşçi (Gübrenin bastırılması)</t>
  </si>
  <si>
    <t>Erbap İşçi (İlk suyun verilmesi)</t>
  </si>
  <si>
    <t>Erbap İşçi (Belleme)</t>
  </si>
  <si>
    <t>Sa</t>
  </si>
  <si>
    <t>Düz İşçi (İnşaat İşçisi)</t>
  </si>
  <si>
    <t>Su</t>
  </si>
  <si>
    <t>Kaba Tesviye Yapılması</t>
  </si>
  <si>
    <t>El ile Toprağın 0.2 m Derinlikte kabartılması ve İnce Tesviyesinin Yapılması</t>
  </si>
  <si>
    <t>Ekskavatör-Beko 3/4,1 5/8 Yd3 125 Dhp</t>
  </si>
  <si>
    <t>Çakıl (08.001) İri Agrega</t>
  </si>
  <si>
    <t>Ocak Taşın Konkasörle Kırılmış-Elenmiş 25 Ve 19 Mm. Agrega Hazırlama</t>
  </si>
  <si>
    <t>Ocak Taşın Konkasörle Kırılmış-Elenmiş 9.5,6.3,4.75 Ve 0.85 Mm. Agrega Hazırlama</t>
  </si>
  <si>
    <t>Katı Bitümlü Malz.Sarnıç Veya Tanklarda Emiş Der.Kadar Isıtılması</t>
  </si>
  <si>
    <t>İdare Malı Bitümlü Yapıştırıcı (Rc-250) Hazırlanması</t>
  </si>
  <si>
    <t>Sarnıçlı Vagon,Tanker Vb.Kaplarla Taşın.Bitüm.Malz.Depolama</t>
  </si>
  <si>
    <t>Bitümlü Malz.Asfalt Pompası İle Kaptan Kaba Aktarılması</t>
  </si>
  <si>
    <t>Beton Ve Her Nevi Asfalt Yolların Makina İle Süpürülmesi</t>
  </si>
  <si>
    <t>Distribütör Mak.İle Yapıştıma Bitümlü Malz.Püskürtme</t>
  </si>
  <si>
    <t>Büyük Plent Üni.İle Kar.Hazır.Elektronik Duy.Fin.Serme-Sıkıştırma</t>
  </si>
  <si>
    <t>Asfalt Betonu Aşınma Tabakası Yapılması (Kırılmış Ve Elenmiş Ocaktaşı İle)</t>
  </si>
  <si>
    <t>Duvarcı Ustası</t>
  </si>
  <si>
    <t>400 Kg Çimento Dozlu İnce Harç Yapılması (İnce Sıva İşlerinde)</t>
  </si>
  <si>
    <t>Beton Bordür İmalatı</t>
  </si>
  <si>
    <t>Andezit Plaklar(Ts 10835) 3Cm Kalınlığında 15X15 Cm</t>
  </si>
  <si>
    <t>Soğuk Uygulamalı Trafik Yol Çizgi Boyası</t>
  </si>
  <si>
    <t>Soğuk Yol Çizgi Makinesinin 1 Saatlik Ücreti</t>
  </si>
  <si>
    <t>Soğuk Demirci Ustası</t>
  </si>
  <si>
    <t>Soğuk Demirci Usta Yardımcısı</t>
  </si>
  <si>
    <t>Düz Siyah Saç (2 Mm.)</t>
  </si>
  <si>
    <t>Trafik İşaret Levhası Boyanması (Yasak,Tahdit,Bilgi Levhaları)</t>
  </si>
  <si>
    <t>2X40X40 Cm Bergama Gri Granit</t>
  </si>
  <si>
    <t>Betoncu Ustası</t>
  </si>
  <si>
    <t>Çakıl (08.003)</t>
  </si>
  <si>
    <t>Kum (Tuvenan,Elenmiş,Yıkanmış)(08.003)</t>
  </si>
  <si>
    <t>Portland Çimentosu (Torbalı)</t>
  </si>
  <si>
    <t>Betoniyer'İn Bir Saatlik Ücreti (250 Lt)</t>
  </si>
  <si>
    <t>Vibratörün 1 Saatlik Ücreti</t>
  </si>
  <si>
    <t>Beton Çelik Çubugu Düz Ø 8-12 Mm.</t>
  </si>
  <si>
    <t>Dülger Ustası</t>
  </si>
  <si>
    <t>Çam Kerestesi 2.Sınıf</t>
  </si>
  <si>
    <t>Çiviler (Ts 155)</t>
  </si>
  <si>
    <t>Hasır Çelik (1.50-3.00 Kg)</t>
  </si>
  <si>
    <t>Andezit Plaklar(Ts 10835) 3Cm Kalınlığında 15Xserbest Boy Cm</t>
  </si>
  <si>
    <t>Pa-5 Tipi, 150 Kg.Ağır. Park Aydınlatma Direği (Direkte Kalınlaşma 1 Mt.De. 15 Mm.)</t>
  </si>
  <si>
    <t>Beton Direklerde İlbank "B" Tipi Aydınlatma Armatürleri</t>
  </si>
  <si>
    <t>Ad1-50/5 Tipi, 47 Kg.Tek Konsollu Galvanizli Çelik Poligon Aydınlatma Direği</t>
  </si>
  <si>
    <t>Demir Direklerde Tek Tipi Aydınlatma Armatürü</t>
  </si>
  <si>
    <t>Tip Pr Projektör 300 W.</t>
  </si>
  <si>
    <t>Çöp Kutusu Montajı</t>
  </si>
  <si>
    <t>Çöp Kutusu</t>
  </si>
  <si>
    <t>Marangoz Ustası</t>
  </si>
  <si>
    <t>Sıcak Demirci Ustası</t>
  </si>
  <si>
    <t>Kayın Kerestesi (Ts 801)</t>
  </si>
  <si>
    <t>Köşebentler (Ts 908-909)</t>
  </si>
  <si>
    <t>Zımpara Kağıdı</t>
  </si>
  <si>
    <t>Buldok Kör Bulon</t>
  </si>
  <si>
    <t>Kare Profil Boru 15*15*1.0</t>
  </si>
  <si>
    <t>Demir İmalt. 1Kat Sülyen 2Kat Yağlıboya Boyanması</t>
  </si>
  <si>
    <t>Dolu Kapı Lambri Gibi Sert Ağaç İmalatın Cilalanması</t>
  </si>
  <si>
    <t>Çim Alan Oluşturulması</t>
  </si>
  <si>
    <t>Çalı Dikimi Yolu ile Bitkilendirme</t>
  </si>
  <si>
    <t>Ağaç Dikimi Yolu ile Bitkilendirme</t>
  </si>
  <si>
    <t>Peyzaj Yapıları ve Çevre Donatı Elemanları</t>
  </si>
  <si>
    <t>Mevsimlik ve Çokyıllık Çiçeklerle Alan Düzenleme</t>
  </si>
  <si>
    <t>Yapısal ve Bitkisel Peyzaj Mimarlığı Hizmetleri
Karşılığı (YUM m²/YTL)</t>
  </si>
  <si>
    <t>Büyük ağaçlar için kazı çukuru açılması; 1500 x 1500 x 1500 mm ölçülerinde</t>
  </si>
  <si>
    <t>Büyük ağaçlar için kazı çukuru açılması; 2000 x 2000 x 2000 mm ölçülerinde</t>
  </si>
  <si>
    <t>Palmiyeler için kazı çukuru açılması; 2000 x 2000 x 1000 mm ölçülerinde</t>
  </si>
  <si>
    <t>13</t>
  </si>
  <si>
    <t>299</t>
  </si>
  <si>
    <t>Ağaç çukurlarının açılması;</t>
  </si>
  <si>
    <t>Bitki çukurlarının doldurulması;</t>
  </si>
  <si>
    <t>Büyük ağaç çukurlarının doldurulması; 1500 x 1500 x 1500 mm ölçülerinde</t>
  </si>
  <si>
    <t>Büyük ağaç çukurlarının doldurulması; 2000 x 2000 x 2000 mm ölçülerinde</t>
  </si>
  <si>
    <t>Palmiye çukurlarının doldurulması; 2000 x 2000 x 2000 mm ölçülerinde</t>
  </si>
  <si>
    <t xml:space="preserve">Çim alanının 300 mm derinliğinde tesviye dahil doldurulması </t>
  </si>
  <si>
    <t>Yer örtücülerin bulunduğu alanların 450 mm derinliğinde tesviye dahil doldurulması</t>
  </si>
  <si>
    <t>Çalı alanlarının 600 mm derinliğinde tesviye dahil doldurulması</t>
  </si>
  <si>
    <t>Palmiyeler</t>
  </si>
  <si>
    <t>Phoenix dactylifera (Date palm) 3m yük</t>
  </si>
  <si>
    <t xml:space="preserve">Washingtonia filifera (California fan palm) 1 m yük. </t>
  </si>
  <si>
    <t xml:space="preserve">Azadirachta indica (Neem tree) 2.0 m yük. </t>
  </si>
  <si>
    <t xml:space="preserve">Bauhinia variegata (Purple orchid tree) 1.8 m yük. </t>
  </si>
  <si>
    <t xml:space="preserve">Callistemon viminalis (Bottle brush) 1.0 m yük. </t>
  </si>
  <si>
    <t xml:space="preserve">Cassia fistula (Golden showers) 1.0 m yük. </t>
  </si>
  <si>
    <t xml:space="preserve">Citrus sinensis (Sweet orange) 1.0 m yük. </t>
  </si>
  <si>
    <t xml:space="preserve">Conocarpus erectus (Grey button wood/Mangrove tree) 0.6m yük. </t>
  </si>
  <si>
    <t xml:space="preserve">Delonix regia (Royal poinciana) 1.5 m yük. </t>
  </si>
  <si>
    <t xml:space="preserve">Ficus bengalensis (Ficus) 1.5 m yük. </t>
  </si>
  <si>
    <t xml:space="preserve">Ficus nitida (Ficus) 1.5m yük. </t>
  </si>
  <si>
    <t xml:space="preserve">Jacaranda acutifolia 1.5 m yük. </t>
  </si>
  <si>
    <t xml:space="preserve">Parkinsonia aculata (Jerusalem thorn) 1.8 m yük. </t>
  </si>
  <si>
    <t xml:space="preserve">Plumeria rubra (Frangipani) 1.2 m yük. </t>
  </si>
  <si>
    <t>Lantana montividensis (Trailing lantana) 100-150mm yük.</t>
  </si>
  <si>
    <t xml:space="preserve">Malephora crocea (Ice plants) 100-150 mm yük. </t>
  </si>
  <si>
    <t>BAKIM, KORUMA VE SULAMA</t>
  </si>
  <si>
    <t>SAYFA 1/3</t>
  </si>
  <si>
    <t>SAYFA 1/4</t>
  </si>
  <si>
    <t>Kazıdan çıkan uygun malzeme ile 30 cm kalınlığında temel dolgusu yapılması</t>
  </si>
  <si>
    <t>15 cm kalınlığında granüler temel tabakası</t>
  </si>
  <si>
    <t>15 cm kalınlığında agrega temel tabakası</t>
  </si>
  <si>
    <t>6 cm kalınlığında bitümlü temel tabakası (binder)</t>
  </si>
  <si>
    <t>4 cm kalınlığında aşınma tabakası</t>
  </si>
  <si>
    <t>300 x 300 x 30 mm kal. Granit parketaş döşeme yapılması</t>
  </si>
  <si>
    <t>Uyarı levhaları</t>
  </si>
  <si>
    <t>Kavşak yön levhaları</t>
  </si>
  <si>
    <t>Oturma birimi 1800 x 705 x 800 mm ölçülerinde çelik iskelet üzerine ahşap monteli.</t>
  </si>
  <si>
    <t>Alüminyum  bayrak direği 150 / 75mm x 10000 mm ölçülerinde</t>
  </si>
  <si>
    <t>PARK ALANLARI</t>
  </si>
  <si>
    <t>300 araçlık açık otopark alanı düzenlenmesi</t>
  </si>
  <si>
    <t>BU.001</t>
  </si>
  <si>
    <t>BU.002</t>
  </si>
  <si>
    <t>BU.010</t>
  </si>
  <si>
    <t>BU.011</t>
  </si>
  <si>
    <t>BU.012</t>
  </si>
  <si>
    <t>BU.020</t>
  </si>
  <si>
    <t>BU.021</t>
  </si>
  <si>
    <t>BU.022</t>
  </si>
  <si>
    <t>BU.023</t>
  </si>
  <si>
    <t>BU.024</t>
  </si>
  <si>
    <t>BU.025</t>
  </si>
  <si>
    <t>BU.030</t>
  </si>
  <si>
    <t>BU.031</t>
  </si>
  <si>
    <t>BU.040</t>
  </si>
  <si>
    <t>BU.041</t>
  </si>
  <si>
    <t>BU.042</t>
  </si>
  <si>
    <t>BU.050</t>
  </si>
  <si>
    <t>BU.051</t>
  </si>
  <si>
    <t>BU.052</t>
  </si>
  <si>
    <t>BU.053</t>
  </si>
  <si>
    <t>BU.054</t>
  </si>
  <si>
    <t>BU.055</t>
  </si>
  <si>
    <t>BU.056</t>
  </si>
  <si>
    <t>BU.057</t>
  </si>
  <si>
    <t>BU.058</t>
  </si>
  <si>
    <t>BU.059</t>
  </si>
  <si>
    <t>BU.060</t>
  </si>
  <si>
    <t>BU.061</t>
  </si>
  <si>
    <t>BU.062</t>
  </si>
  <si>
    <t>BU.063</t>
  </si>
  <si>
    <t>BU.064</t>
  </si>
  <si>
    <t>BU.080</t>
  </si>
  <si>
    <t>BU.081</t>
  </si>
  <si>
    <t>BU.090</t>
  </si>
  <si>
    <t>BU.091</t>
  </si>
  <si>
    <t>BU.092</t>
  </si>
  <si>
    <t>BU.100</t>
  </si>
  <si>
    <t>BU.101</t>
  </si>
  <si>
    <t>BU.102</t>
  </si>
  <si>
    <t>BU.103</t>
  </si>
  <si>
    <t>BU.104</t>
  </si>
  <si>
    <t>BU.110</t>
  </si>
  <si>
    <t>BU.111</t>
  </si>
  <si>
    <t>BU.112</t>
  </si>
  <si>
    <t>BU.120</t>
  </si>
  <si>
    <t>BU.121</t>
  </si>
  <si>
    <t>BU.130</t>
  </si>
  <si>
    <t>BU.131</t>
  </si>
  <si>
    <t>BU.140</t>
  </si>
  <si>
    <t>BU.150</t>
  </si>
  <si>
    <t>YU.001</t>
  </si>
  <si>
    <t>YU.002</t>
  </si>
  <si>
    <t>YU.010</t>
  </si>
  <si>
    <t>YU.011</t>
  </si>
  <si>
    <t>YU.012</t>
  </si>
  <si>
    <t>YU.013</t>
  </si>
  <si>
    <t>YU.014</t>
  </si>
  <si>
    <t>YU.015</t>
  </si>
  <si>
    <t>YU.016</t>
  </si>
  <si>
    <t>YU.030</t>
  </si>
  <si>
    <t>YU.031</t>
  </si>
  <si>
    <t>YU.032</t>
  </si>
  <si>
    <t>YU.040</t>
  </si>
  <si>
    <t>YU.041</t>
  </si>
  <si>
    <t>YU.042</t>
  </si>
  <si>
    <t>YU.050</t>
  </si>
  <si>
    <t>YU.060</t>
  </si>
  <si>
    <t>YU.061</t>
  </si>
  <si>
    <t>YU.062</t>
  </si>
  <si>
    <t>YU.063</t>
  </si>
  <si>
    <t>YU.064</t>
  </si>
  <si>
    <t>YU.070</t>
  </si>
  <si>
    <t>YU.071</t>
  </si>
  <si>
    <t>YU.072</t>
  </si>
  <si>
    <t>YU.073</t>
  </si>
  <si>
    <t>YU.074</t>
  </si>
  <si>
    <t>YU.075</t>
  </si>
  <si>
    <t>YU.076</t>
  </si>
  <si>
    <t>YU.090</t>
  </si>
  <si>
    <t>YU.100</t>
  </si>
  <si>
    <t>YU.101</t>
  </si>
  <si>
    <t>YU.110</t>
  </si>
  <si>
    <t>Kod</t>
  </si>
  <si>
    <t>BÖLÜM</t>
  </si>
  <si>
    <t>PROJE ADI:.........................................................................................</t>
  </si>
  <si>
    <t>PROJE SÜRESİ:.................................................................................</t>
  </si>
  <si>
    <t>TEKLİF ÖZETİ</t>
  </si>
  <si>
    <t>HAZIRLAYAN: ...........................................A.Ş</t>
  </si>
  <si>
    <t>TEKLİF TARİHİ: ... / ... / .............</t>
  </si>
  <si>
    <t>Cedrus atlantica "Glauca", 2.5-3.0 m. yük.</t>
  </si>
  <si>
    <t>ad.</t>
  </si>
  <si>
    <t>Cupressus arizonica "Glauca", 1.2-1.5 m. yük.</t>
  </si>
  <si>
    <t>Taxus baccata "Fastigiata", 1.0-1.2 m. yük.</t>
  </si>
  <si>
    <t>Populus nigra "Italica", 3.0-3.5 m. yük</t>
  </si>
  <si>
    <t>Robinia pseudoacaccia, 3.0-3.5 m.yük</t>
  </si>
  <si>
    <t>Tilia argentea, 3.0-3.5 m. yük</t>
  </si>
  <si>
    <t>Betula verrucosa 3.5-4.0 m. yük, 12-14 cm. çapında</t>
  </si>
  <si>
    <t>Cotinus cooggrgria, 1.2-1.5 m. yük.</t>
  </si>
  <si>
    <t>Malus floribunda, 2.5-3.0 m. yük.</t>
  </si>
  <si>
    <t>Berberis thunbergi "Atr.Nana", 0.3-0.4 m. yük.</t>
  </si>
  <si>
    <t>Chanoemeles japonica, 0.8-1.0 m. yük.</t>
  </si>
  <si>
    <t>Cotoneaster horizontalis, 0.6-0.8 m. yük.</t>
  </si>
  <si>
    <t>Ligustrum vulgare, 0.6-0.8 m. yük.</t>
  </si>
  <si>
    <t>Rosa miniature, red, 0.2-0.3 m. yük.</t>
  </si>
  <si>
    <t>Cerastium tomentosum</t>
  </si>
  <si>
    <t>Ampelopsis quinquefolia, 0.8-1.0 m. yük.</t>
  </si>
  <si>
    <t>Hedera helix, 0.8 m. yük.</t>
  </si>
  <si>
    <t>Alyssum saxatile</t>
  </si>
  <si>
    <t>Pelargonium zonale, 0.2-0.3 m. yük.</t>
  </si>
  <si>
    <t>Bakım</t>
  </si>
  <si>
    <t>Kesin kabulden sonra budama, gübreleme, yabani ottan arındırma, sulama, ilaçlama, bitkisel hastalıklardan koruma dahil tüm bitkilerin bakımın yapılması</t>
  </si>
  <si>
    <t>BİTKİSEL TOPRAK</t>
  </si>
  <si>
    <t xml:space="preserve">30 mm kalınlığında andezit taş kaplama yapılması. </t>
  </si>
  <si>
    <t>300 x 300 x 3 mm kal. Granit parketaş döşeme yapılması</t>
  </si>
  <si>
    <t>m</t>
  </si>
  <si>
    <t xml:space="preserve">Birim </t>
  </si>
  <si>
    <t>Boyu</t>
  </si>
  <si>
    <t>Kap</t>
  </si>
  <si>
    <t>Çukur</t>
  </si>
  <si>
    <t>MKT.</t>
  </si>
  <si>
    <t>FİDE-FİDAN</t>
  </si>
  <si>
    <t xml:space="preserve">Çukur </t>
  </si>
  <si>
    <t>TOPLAM</t>
  </si>
  <si>
    <t>Yüklenici</t>
  </si>
  <si>
    <t>Fidan</t>
  </si>
  <si>
    <t>Num</t>
  </si>
  <si>
    <t>Cinsi</t>
  </si>
  <si>
    <t>Yaşı</t>
  </si>
  <si>
    <t>cm</t>
  </si>
  <si>
    <t>Tipi</t>
  </si>
  <si>
    <t>Adet</t>
  </si>
  <si>
    <t>MALİYETİ</t>
  </si>
  <si>
    <t>Açma</t>
  </si>
  <si>
    <t>Dikim</t>
  </si>
  <si>
    <t>İlaçlama</t>
  </si>
  <si>
    <t>Kazancı</t>
  </si>
  <si>
    <t>Maliyeti</t>
  </si>
  <si>
    <t xml:space="preserve"> </t>
  </si>
  <si>
    <t>K20</t>
  </si>
  <si>
    <t>A</t>
  </si>
  <si>
    <t>Ç/2</t>
  </si>
  <si>
    <t>K10</t>
  </si>
  <si>
    <t>B</t>
  </si>
  <si>
    <t>2+3</t>
  </si>
  <si>
    <t>60-80</t>
  </si>
  <si>
    <t>2+5</t>
  </si>
  <si>
    <t>100-120</t>
  </si>
  <si>
    <t>B30</t>
  </si>
  <si>
    <t>Cotoneaster horizontalis</t>
  </si>
  <si>
    <t>2+2</t>
  </si>
  <si>
    <t>125-150</t>
  </si>
  <si>
    <t>Hedera helix</t>
  </si>
  <si>
    <t>K05</t>
  </si>
  <si>
    <t>C</t>
  </si>
  <si>
    <t>80-100</t>
  </si>
  <si>
    <t>Malus floribunda</t>
  </si>
  <si>
    <t>A+2</t>
  </si>
  <si>
    <t>Ç/1</t>
  </si>
  <si>
    <t xml:space="preserve">GENEL TOPLAM  </t>
  </si>
  <si>
    <t>Sıra</t>
  </si>
  <si>
    <t>250-300</t>
  </si>
  <si>
    <t>Cedrus atlantica "Glauca"</t>
  </si>
  <si>
    <t>120-150</t>
  </si>
  <si>
    <t>Cupressus arizonica "Glauca"</t>
  </si>
  <si>
    <t>Taxus baccata "Fastigiata"</t>
  </si>
  <si>
    <t>Populus nigra "Italica"</t>
  </si>
  <si>
    <t>300-350</t>
  </si>
  <si>
    <t>Robinia pseudoacaccia</t>
  </si>
  <si>
    <t>Tilia argentea</t>
  </si>
  <si>
    <t>350-400</t>
  </si>
  <si>
    <t xml:space="preserve">Betula verrucosa </t>
  </si>
  <si>
    <t>Cotinus cooggrgria</t>
  </si>
  <si>
    <t>30-40</t>
  </si>
  <si>
    <t>Berberis thunbergi "Atr.Nana"</t>
  </si>
  <si>
    <t>Chanoemeles japonica</t>
  </si>
  <si>
    <t>Ligustrum vulgare</t>
  </si>
  <si>
    <t>20-30</t>
  </si>
  <si>
    <t>Rosa miniature, red</t>
  </si>
  <si>
    <t>Ampelopsis quinquefolia</t>
  </si>
  <si>
    <t>Pelargonium zonale</t>
  </si>
  <si>
    <r>
      <t xml:space="preserve">İbreliler </t>
    </r>
    <r>
      <rPr>
        <sz val="10"/>
        <rFont val="Arial Narrow"/>
        <family val="2"/>
      </rPr>
      <t>(conifers), çukur açma, dikim, bakım, ilaçlama, kazıkla sağlamlaştırma, işçilik dahil</t>
    </r>
  </si>
  <si>
    <r>
      <t xml:space="preserve">Gölge ağaçları </t>
    </r>
    <r>
      <rPr>
        <sz val="10"/>
        <rFont val="Arial Narrow"/>
        <family val="2"/>
      </rPr>
      <t>(shade trees), çukur açma, dikim, bakım, ilaçlama, kazıkla sağlamlaştırma, işçilik dahil</t>
    </r>
  </si>
  <si>
    <r>
      <t xml:space="preserve">Süs bitkileri </t>
    </r>
    <r>
      <rPr>
        <sz val="10"/>
        <rFont val="Arial Narrow"/>
        <family val="2"/>
      </rPr>
      <t>(ornamental trees) , çukur açma, dikim, bakım, ilaçlama, kazıkla sağlamlaştırma, işçilik dahil</t>
    </r>
  </si>
  <si>
    <r>
      <t xml:space="preserve">Çalılar </t>
    </r>
    <r>
      <rPr>
        <sz val="10"/>
        <rFont val="Arial Narrow"/>
        <family val="2"/>
      </rPr>
      <t>(shrubs) , çukur açma, dikim, bakım, ilaçlama, işçilik dahil</t>
    </r>
  </si>
  <si>
    <r>
      <t xml:space="preserve">Yerörtücü </t>
    </r>
    <r>
      <rPr>
        <sz val="10"/>
        <rFont val="Arial Narrow"/>
        <family val="2"/>
      </rPr>
      <t>(groundcover) , çukur açma, dikim, bakım, ilaçlama, işçilik dahil</t>
    </r>
  </si>
  <si>
    <r>
      <t>Sarılıcılar</t>
    </r>
    <r>
      <rPr>
        <sz val="10"/>
        <rFont val="Arial Narrow"/>
        <family val="2"/>
      </rPr>
      <t xml:space="preserve"> (climbers), çukur açma, dikim, bakım, ilaçlama, işçilik dahil</t>
    </r>
  </si>
  <si>
    <r>
      <t>Mevsimlikler</t>
    </r>
    <r>
      <rPr>
        <sz val="10"/>
        <rFont val="Arial Narrow"/>
        <family val="2"/>
      </rPr>
      <t xml:space="preserve"> (perennials), çukur açma, dikim, bakım, ilaçlama, işçilik dahil</t>
    </r>
  </si>
  <si>
    <t>E</t>
  </si>
  <si>
    <t>Diğer</t>
  </si>
  <si>
    <t>İŞYERiNDE 
BİRİM</t>
  </si>
  <si>
    <t>m2</t>
  </si>
  <si>
    <t>m3</t>
  </si>
  <si>
    <t>Demirli B160  Betonu dökülmesi ( Sömel )</t>
  </si>
  <si>
    <t>Demirli B160  Betonu dökülmesi ( Gövde )</t>
  </si>
  <si>
    <t>kg</t>
  </si>
  <si>
    <t>14.001</t>
  </si>
  <si>
    <t>Organik gübre temini ve serilmesi</t>
  </si>
  <si>
    <t>Suni gübre temini ve serilmesi</t>
  </si>
  <si>
    <t>Alt toprak temini ve serilmesi</t>
  </si>
  <si>
    <t>Götürü</t>
  </si>
  <si>
    <t>15.140/2</t>
  </si>
  <si>
    <t>16.022/1</t>
  </si>
  <si>
    <t>Akrilik boya ile yüzeyin renklendirilmesi</t>
  </si>
  <si>
    <t>Pota ve tablaların imali ve yerine montesi</t>
  </si>
  <si>
    <t>Ad.</t>
  </si>
  <si>
    <t>Drenaj tabakasının oluşturulması</t>
  </si>
  <si>
    <t>Oyun alanının kumla doldurulması</t>
  </si>
  <si>
    <t>Oyun aletlerinin satın alınması</t>
  </si>
  <si>
    <t>Oyun aletlerinin montajı</t>
  </si>
  <si>
    <t>El ile yumuşak toprak kazılması</t>
  </si>
  <si>
    <t>Üst toprağın taşınması ve depolanması</t>
  </si>
  <si>
    <t>Temel tabanına stabilize serilmesi</t>
  </si>
  <si>
    <t>Dolguya getirilen malzemenin sıkıştırılması</t>
  </si>
  <si>
    <t>Betonarme imalata hasır çelik konulması</t>
  </si>
  <si>
    <t>Düz yüzeyli beton - betonarme kalıbı</t>
  </si>
  <si>
    <r>
      <t>m</t>
    </r>
    <r>
      <rPr>
        <vertAlign val="superscript"/>
        <sz val="10"/>
        <rFont val="Arial Narrow"/>
        <family val="2"/>
      </rPr>
      <t>3</t>
    </r>
  </si>
  <si>
    <t>Poz No.</t>
  </si>
  <si>
    <t>Açıklama</t>
  </si>
  <si>
    <t>Birim</t>
  </si>
  <si>
    <t>Miktar</t>
  </si>
  <si>
    <t>Birim Fiyat</t>
  </si>
  <si>
    <t>Toplam</t>
  </si>
  <si>
    <t>Proje Adı</t>
  </si>
  <si>
    <t>BİTKİSEL UYGULAMA KEŞİF CETVELİ</t>
  </si>
  <si>
    <t>BİTKİSEL UYGULAMA KEŞİF TOPLAMI</t>
  </si>
  <si>
    <t>AÇIKLAMA</t>
  </si>
  <si>
    <t>BÖLÜM 1</t>
  </si>
  <si>
    <t>EKİM DİKİM İÇİN TOPRAK HAZIRLIĞI</t>
  </si>
  <si>
    <t>TOPRAĞIN GÜBRELENMESİ VE EKİME HAZIRLANMASI</t>
  </si>
  <si>
    <t>BİTKİSEL MATERYAL</t>
  </si>
  <si>
    <t>Gölge ağaçları</t>
  </si>
  <si>
    <t>Süs bitkileri</t>
  </si>
  <si>
    <t>İbreliler</t>
  </si>
  <si>
    <t>Çalılar</t>
  </si>
  <si>
    <t>Yerörtücüler</t>
  </si>
  <si>
    <t>Mevsimlikler</t>
  </si>
  <si>
    <t>Sarılıcılar</t>
  </si>
  <si>
    <t>ÇİM ALANLARIN TESİSİ</t>
  </si>
  <si>
    <r>
      <t>m</t>
    </r>
    <r>
      <rPr>
        <sz val="10"/>
        <rFont val="Arial"/>
        <family val="0"/>
      </rPr>
      <t>³</t>
    </r>
  </si>
  <si>
    <r>
      <t>m</t>
    </r>
    <r>
      <rPr>
        <sz val="10"/>
        <rFont val="Arial"/>
        <family val="0"/>
      </rPr>
      <t>²</t>
    </r>
  </si>
  <si>
    <t>SAYFA 1/1</t>
  </si>
  <si>
    <t>SAYFA 1/2</t>
  </si>
  <si>
    <t>YAPISAL UYGULAMA KEŞİF CETVELİ</t>
  </si>
  <si>
    <t>BÖLÜM 2</t>
  </si>
  <si>
    <t>SAYFA 2/1</t>
  </si>
  <si>
    <t>SAYFA 2/2</t>
  </si>
  <si>
    <t>Makina ile yumuşak ve sert toprak kazılması</t>
  </si>
  <si>
    <t>TOPRAK İŞLERİ</t>
  </si>
  <si>
    <t>14.018</t>
  </si>
  <si>
    <t>Kazı malzemesinin tabaka tabaka sıkıştırılması</t>
  </si>
  <si>
    <t>YOL İŞLERİ</t>
  </si>
  <si>
    <t>Tesviye yapılması</t>
  </si>
  <si>
    <t>Bitüm astar ile koruma yapılması</t>
  </si>
  <si>
    <t>Tretuar, Bordür, Kaldırımların Düzenlenmesi</t>
  </si>
  <si>
    <t>Beton bordür temini ve yerine konulması</t>
  </si>
  <si>
    <t>8 cm kalınlığında kilitli beton parke yapılması</t>
  </si>
  <si>
    <t>Yol Çizgileri ve İşaret Levhaları</t>
  </si>
  <si>
    <t>10 cm kalınlığında yol çizgisi yapılması</t>
  </si>
  <si>
    <t>ad</t>
  </si>
  <si>
    <t>DÖŞEME</t>
  </si>
  <si>
    <t>MERDİVENLER</t>
  </si>
  <si>
    <t>BS 20 Betonarme Betonu</t>
  </si>
  <si>
    <t>Düz yüzeyli betonarme kalıbı</t>
  </si>
  <si>
    <t>150 Dz. Grobeton</t>
  </si>
  <si>
    <t>Çelik hasırın (nervürlü) yerine konulması</t>
  </si>
  <si>
    <t>ton</t>
  </si>
  <si>
    <t>21.011</t>
  </si>
  <si>
    <t xml:space="preserve">ÇEVRE DUVARI </t>
  </si>
  <si>
    <t>h=2 m yüksekliğinde çevre duvarı yapılması</t>
  </si>
  <si>
    <t>DONATI</t>
  </si>
  <si>
    <t>Yol aydınlatması</t>
  </si>
  <si>
    <t>Alçak aydınlatma</t>
  </si>
  <si>
    <t>Projektör</t>
  </si>
  <si>
    <t>Çöp kutusu</t>
  </si>
  <si>
    <t>BİRİM FİYAT LİSTESİ</t>
  </si>
  <si>
    <t>Yapısal</t>
  </si>
  <si>
    <t>Bitkisel</t>
  </si>
  <si>
    <t>YAPISAL UYGULAMA</t>
  </si>
  <si>
    <t>BİTKİSEL UYGULAMA</t>
  </si>
  <si>
    <t>SPOR VE OYUN ALANLARI</t>
  </si>
  <si>
    <t>Çocuk oyun alanı düzenlenmesi</t>
  </si>
  <si>
    <t>Basketbol sahası yapılması</t>
  </si>
  <si>
    <t>Süs havuzu yapılması</t>
  </si>
  <si>
    <t>İnşaat atıklarının temizlenmesi</t>
  </si>
  <si>
    <t>Dolgunun tabaka tabaka sıkıştırılması</t>
  </si>
  <si>
    <t>m³</t>
  </si>
  <si>
    <t>m²</t>
  </si>
  <si>
    <t>Ekskavatörün 1 Saatlik Ücreti (100 Hp) 1 Saatlik Ücreti</t>
  </si>
  <si>
    <t>hizmet 
sınıfı, alt
grupları</t>
  </si>
  <si>
    <t>ANKARA ÜNİVERSİTESİ ZİRAAT FAKÜLTESİ PEYZAJ MİMARLIĞI BÖLÜMÜ</t>
  </si>
  <si>
    <t xml:space="preserve">DÖNER SERMAYE PROJE VE İHALE DOSYASI HAZIRLANMASI ÜCRET BELİRLEME FORMU </t>
  </si>
  <si>
    <t xml:space="preserve">…………….…………. PEYZAJ TASARIMI </t>
  </si>
  <si>
    <t>PROJE VE İHALE DOSYASI HAZIRLAMA HİZMETLERİ</t>
  </si>
  <si>
    <t>Alan ve Şartname Verileri</t>
  </si>
  <si>
    <t>Projelendirilecek Alanlara İlişkin Veriler</t>
  </si>
  <si>
    <t>OTEL YAKIN ÇEVRESİ</t>
  </si>
  <si>
    <t>SPOR TESİSLERİ</t>
  </si>
  <si>
    <t>MEVCUT KORULUK</t>
  </si>
  <si>
    <t>GİRİŞ VE YAKLAŞIM</t>
  </si>
  <si>
    <t>GENEL SONUÇ</t>
  </si>
  <si>
    <t>TOPLAM PROJE ALANI</t>
  </si>
  <si>
    <t>PROJELENDİRİLECEK ALANI MİKTARI</t>
  </si>
  <si>
    <t>TOPLAM ALAN</t>
  </si>
  <si>
    <t>PEYZAJ MİMARLIĞI HİZMET SINIFI</t>
  </si>
  <si>
    <t>Snf</t>
  </si>
  <si>
    <t>ORTALAMA SINIF</t>
  </si>
  <si>
    <t>Sınıf</t>
  </si>
  <si>
    <t>HİZMET SINIFI ÜCRET ORANI</t>
  </si>
  <si>
    <t>%</t>
  </si>
  <si>
    <t>ORTALAMA ÜCRET ORANI</t>
  </si>
  <si>
    <t>HİZMET SINIFI BİRİM MALİYETİ       (  Tl. / m²  )</t>
  </si>
  <si>
    <t>ORTALAMA BİRİM MALİYETİ</t>
  </si>
  <si>
    <t>YTL/m²</t>
  </si>
  <si>
    <t>Yapı Yaklaşık Maliyeti (YYM) Hesabı :</t>
  </si>
  <si>
    <t>YAPI YAKLAŞIK MALİYETİ = PROJE ALANI (m²) * BİRİM MALİYET (Tl/m²)</t>
  </si>
  <si>
    <t>Yapı Yaklaşık Maliyeti</t>
  </si>
  <si>
    <t>ORTALAMA YAPI MALİYETİ</t>
  </si>
  <si>
    <t>Projelendirme En Az Ücreti :</t>
  </si>
  <si>
    <t>PROJELENDİRME ÜCRETİ = YAPI YAKLAŞIK MALİYETİ * HİZMET SINIFI ÜCRET ORANI</t>
  </si>
  <si>
    <t>Projelendirme Ücreti</t>
  </si>
  <si>
    <t>ORT. PROJELENDİRME ÜCRETİ</t>
  </si>
  <si>
    <t>TOPLAM PEYZAJ PROJE ÜCRETİ</t>
  </si>
  <si>
    <t>Sulama ve Aydınlatma Proje Ücretleri :</t>
  </si>
  <si>
    <t>SULAMA PROJE ÜCRETİ =</t>
  </si>
  <si>
    <t>Peyzaj P.Ücreti</t>
  </si>
  <si>
    <t>*   0.2</t>
  </si>
  <si>
    <t>ORT. SULAMA PROJE ÜCRETİ</t>
  </si>
  <si>
    <t>Sulama Proje Ücreti Toplamı</t>
  </si>
  <si>
    <t>AYDINLATMA PROJE ÜCRETš =</t>
  </si>
  <si>
    <t>*  0.15</t>
  </si>
  <si>
    <t>ORT. AYDINLATMA PROJE ÜCRETİ</t>
  </si>
  <si>
    <t xml:space="preserve"> Aydınlatma Proje Ücreti Toplamı</t>
  </si>
  <si>
    <t>Uygulama Kontrolluk ve Danışmanlık hizmeti Ücretleri :</t>
  </si>
  <si>
    <t>DANIŞMANLIK PROJE ÜCRETİ =</t>
  </si>
  <si>
    <t>Peyzaj P.Ücreti + Danışmanlık Ücreti * 0.6</t>
  </si>
  <si>
    <t>ORT. DANIŞMANLIK PROJE ÜCRETİ</t>
  </si>
  <si>
    <t>TOPLAM  PROJE ÜCRETİ</t>
  </si>
  <si>
    <t>ÖNERİLEN PROJE ÜCRETİ</t>
  </si>
  <si>
    <t>Not; SINIFLARA GÖRE BİRİM MALİYET DEĞERLERİNİN BELİRLENMESİNDE, PEYZAJ MİMARLARI ODASI 2005 YILI VERİLERİ ESAS ALINMIŞTIR.</t>
  </si>
  <si>
    <t>Tanzim Tarihi :</t>
  </si>
  <si>
    <r>
      <t xml:space="preserve">1. PROJE PAKETİ ÜCRETİ </t>
    </r>
    <r>
      <rPr>
        <sz val="12"/>
        <rFont val="Tahoma"/>
        <family val="2"/>
      </rPr>
      <t>(Peyzaj Projesi + Sulama Projeleri)</t>
    </r>
  </si>
  <si>
    <r>
      <t xml:space="preserve">2. PROJE PAKETİ ÜCRETİ </t>
    </r>
    <r>
      <rPr>
        <sz val="12"/>
        <rFont val="Tahoma"/>
        <family val="2"/>
      </rPr>
      <t>(Peyzaj Projesi + Aydınlatma Projeleri)</t>
    </r>
  </si>
  <si>
    <r>
      <t xml:space="preserve">3. PROJE PAKETİ ÜCRETİ </t>
    </r>
    <r>
      <rPr>
        <sz val="12"/>
        <rFont val="Tahoma"/>
        <family val="2"/>
      </rPr>
      <t>(Peyzaj Projesi + Sulama + Aydınlatma Projeleri.)</t>
    </r>
  </si>
  <si>
    <r>
      <t xml:space="preserve">TOPLAM PROJE PAKETİ ÜCRETİ </t>
    </r>
    <r>
      <rPr>
        <sz val="12"/>
        <rFont val="Tahoma"/>
        <family val="2"/>
      </rPr>
      <t>(Peyzaj Projesi + Sulama + Aydınlatma + Kontrolluk ve Danışmanlık)</t>
    </r>
  </si>
  <si>
    <t xml:space="preserve">TMMOB PEYZAJ MİMARLARI ODASI </t>
  </si>
  <si>
    <t>ASKARİ ÜCRET YÖNETMELİĞİ UYARINCA HAZIRLANAN</t>
  </si>
  <si>
    <t>PROJE ÜCRETİ BELİRLEME FORMU</t>
  </si>
  <si>
    <t>Projenin Adı ve Yeri :</t>
  </si>
  <si>
    <t>Alan ve şartname verileri :</t>
  </si>
  <si>
    <t>TOPLAM MÜLKİYET ALANI</t>
  </si>
  <si>
    <t>TASARIMI YAPILACAK ALAN MİKTARI</t>
  </si>
  <si>
    <t>Tl.</t>
  </si>
  <si>
    <t>Yapı Yaklaşık Maliyeti =</t>
  </si>
  <si>
    <t>Projelendirme Ücreti =</t>
  </si>
  <si>
    <t>Tl:</t>
  </si>
  <si>
    <t>YASAL PROJE ÜCRETİ</t>
  </si>
  <si>
    <t xml:space="preserve">ÖNERİLEN TOPLAM PROJE ÜCRETİ  </t>
  </si>
  <si>
    <t>Peyzaj P.Ücreti   *</t>
  </si>
  <si>
    <t xml:space="preserve">B.M. </t>
  </si>
  <si>
    <t>Planlama Alanı  *</t>
  </si>
  <si>
    <t xml:space="preserve">H.S.Ü.O. </t>
  </si>
  <si>
    <t>Y.Y.Maliyeti        *</t>
  </si>
  <si>
    <t>TOPLAM ve ORT. DEGERLER</t>
  </si>
  <si>
    <t xml:space="preserve">              EKLER</t>
  </si>
  <si>
    <t xml:space="preserve">............. KONAKLARI ORTAK ALANLAR VE YAPI ÇEVRELERİ  PEYZAJ TASARIMI </t>
  </si>
  <si>
    <t>EK 1 ÖRNEK ÇALIŞMA</t>
  </si>
  <si>
    <t xml:space="preserve">          BİRİM FİYATLARI  </t>
  </si>
  <si>
    <t xml:space="preserve">EK 2  BAYINDIRLIK VE İSKAN BAKANLIĞI 2006 YILI                                                                                         </t>
  </si>
  <si>
    <t>EK 1  ÖRNEK ÇALIŞMA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</si>
</sst>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"/>
    <numFmt numFmtId="165" formatCode="#,##0.0000"/>
    <numFmt numFmtId="166" formatCode="_(* #,##0.00_);_(* \(#,##0.00\);_(* &quot;&quot;_);_(@_)"/>
    <numFmt numFmtId="167" formatCode="#,##0.000"/>
  </numFmts>
  <fonts count="6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Black"/>
      <family val="2"/>
    </font>
    <font>
      <sz val="10"/>
      <color indexed="10"/>
      <name val="Arial Narrow"/>
      <family val="2"/>
    </font>
    <font>
      <b/>
      <sz val="12"/>
      <color indexed="10"/>
      <name val="Arial Narrow"/>
      <family val="2"/>
    </font>
    <font>
      <b/>
      <sz val="12"/>
      <name val="Arial Narrow"/>
      <family val="2"/>
    </font>
    <font>
      <b/>
      <u val="single"/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4"/>
      <name val="Arial Black"/>
      <family val="2"/>
    </font>
    <font>
      <sz val="10"/>
      <color indexed="9"/>
      <name val="Arial Narrow"/>
      <family val="2"/>
    </font>
    <font>
      <b/>
      <sz val="8"/>
      <name val="Tahoma"/>
      <family val="0"/>
    </font>
    <font>
      <sz val="8"/>
      <name val="Tahoma"/>
      <family val="0"/>
    </font>
    <font>
      <b/>
      <sz val="11"/>
      <name val="Arial Narrow"/>
      <family val="2"/>
    </font>
    <font>
      <b/>
      <sz val="8"/>
      <name val="Arial Narrow"/>
      <family val="2"/>
    </font>
    <font>
      <b/>
      <u val="single"/>
      <sz val="12"/>
      <name val="Arial"/>
      <family val="2"/>
    </font>
    <font>
      <sz val="11"/>
      <name val="Arial Narrow"/>
      <family val="2"/>
    </font>
    <font>
      <b/>
      <sz val="11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8"/>
      <name val="Tahoma"/>
      <family val="2"/>
    </font>
    <font>
      <b/>
      <sz val="18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16"/>
      <name val="Tahoma"/>
      <family val="2"/>
    </font>
    <font>
      <b/>
      <sz val="14"/>
      <name val="Times New Roman Tur"/>
      <family val="1"/>
    </font>
    <font>
      <sz val="10"/>
      <name val="Times New Roman Tur"/>
      <family val="1"/>
    </font>
    <font>
      <sz val="12"/>
      <name val="Times New Roman Tur"/>
      <family val="1"/>
    </font>
    <font>
      <sz val="9"/>
      <name val="Times New Roman Tur"/>
      <family val="1"/>
    </font>
    <font>
      <sz val="14"/>
      <name val="Times New Roman Tur"/>
      <family val="1"/>
    </font>
    <font>
      <b/>
      <sz val="12"/>
      <name val="Times New Roman Tur"/>
      <family val="0"/>
    </font>
    <font>
      <sz val="11"/>
      <name val="Times New Roman Tur"/>
      <family val="0"/>
    </font>
    <font>
      <b/>
      <sz val="12"/>
      <color indexed="10"/>
      <name val="Times New Roman Tur"/>
      <family val="0"/>
    </font>
    <font>
      <b/>
      <sz val="10"/>
      <name val="Times New Roman Tur"/>
      <family val="0"/>
    </font>
    <font>
      <b/>
      <sz val="11"/>
      <name val="Times New Roman Tur"/>
      <family val="0"/>
    </font>
    <font>
      <b/>
      <sz val="13"/>
      <name val="Arial Narrow"/>
      <family val="2"/>
    </font>
    <font>
      <sz val="13"/>
      <name val="Times New Roman Tur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23"/>
      <name val="Times New Roman"/>
      <family val="1"/>
    </font>
    <font>
      <b/>
      <sz val="12"/>
      <color indexed="15"/>
      <name val="Times New Roman"/>
      <family val="1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  <fill>
      <patternFill patternType="gray125">
        <b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574">
    <xf numFmtId="0" fontId="0" fillId="0" borderId="0" xfId="0" applyAlignment="1">
      <alignment/>
    </xf>
    <xf numFmtId="0" fontId="0" fillId="0" borderId="0" xfId="21" applyFont="1">
      <alignment/>
      <protection/>
    </xf>
    <xf numFmtId="0" fontId="7" fillId="0" borderId="0" xfId="21" applyFont="1">
      <alignment/>
      <protection/>
    </xf>
    <xf numFmtId="0" fontId="0" fillId="0" borderId="0" xfId="21" applyFont="1" applyAlignment="1" applyProtection="1">
      <alignment horizontal="centerContinuous"/>
      <protection hidden="1" locked="0"/>
    </xf>
    <xf numFmtId="0" fontId="0" fillId="0" borderId="0" xfId="21" applyFont="1" applyAlignment="1" applyProtection="1">
      <alignment/>
      <protection hidden="1" locked="0"/>
    </xf>
    <xf numFmtId="0" fontId="4" fillId="0" borderId="0" xfId="21" applyFont="1">
      <alignment/>
      <protection/>
    </xf>
    <xf numFmtId="0" fontId="8" fillId="0" borderId="0" xfId="21" applyFont="1">
      <alignment/>
      <protection/>
    </xf>
    <xf numFmtId="0" fontId="4" fillId="0" borderId="0" xfId="21" applyFont="1" applyAlignment="1" applyProtection="1">
      <alignment horizontal="centerContinuous"/>
      <protection hidden="1" locked="0"/>
    </xf>
    <xf numFmtId="0" fontId="0" fillId="0" borderId="0" xfId="21" applyFont="1" applyProtection="1">
      <alignment/>
      <protection locked="0"/>
    </xf>
    <xf numFmtId="0" fontId="9" fillId="0" borderId="0" xfId="21" applyFont="1">
      <alignment/>
      <protection/>
    </xf>
    <xf numFmtId="0" fontId="9" fillId="0" borderId="0" xfId="21" applyFont="1" applyAlignment="1" applyProtection="1">
      <alignment horizontal="centerContinuous"/>
      <protection hidden="1" locked="0"/>
    </xf>
    <xf numFmtId="0" fontId="9" fillId="0" borderId="0" xfId="21" applyFont="1" applyAlignment="1" applyProtection="1">
      <alignment/>
      <protection hidden="1" locked="0"/>
    </xf>
    <xf numFmtId="0" fontId="10" fillId="0" borderId="0" xfId="21" applyFont="1">
      <alignment/>
      <protection/>
    </xf>
    <xf numFmtId="0" fontId="8" fillId="0" borderId="1" xfId="21" applyFont="1" applyBorder="1">
      <alignment/>
      <protection/>
    </xf>
    <xf numFmtId="0" fontId="0" fillId="0" borderId="1" xfId="21" applyFont="1" applyBorder="1">
      <alignment/>
      <protection/>
    </xf>
    <xf numFmtId="0" fontId="0" fillId="0" borderId="1" xfId="21" applyFont="1" applyBorder="1" applyAlignment="1" applyProtection="1">
      <alignment horizontal="centerContinuous"/>
      <protection hidden="1" locked="0"/>
    </xf>
    <xf numFmtId="0" fontId="0" fillId="0" borderId="1" xfId="21" applyFont="1" applyBorder="1" applyAlignment="1" applyProtection="1">
      <alignment/>
      <protection hidden="1" locked="0"/>
    </xf>
    <xf numFmtId="3" fontId="0" fillId="0" borderId="0" xfId="21" applyNumberFormat="1" applyFont="1" applyProtection="1">
      <alignment/>
      <protection locked="0"/>
    </xf>
    <xf numFmtId="0" fontId="0" fillId="0" borderId="2" xfId="21" applyFont="1" applyBorder="1">
      <alignment/>
      <protection/>
    </xf>
    <xf numFmtId="0" fontId="12" fillId="0" borderId="3" xfId="21" applyFont="1" applyBorder="1" applyAlignment="1">
      <alignment horizontal="center"/>
      <protection/>
    </xf>
    <xf numFmtId="0" fontId="12" fillId="0" borderId="4" xfId="21" applyFont="1" applyBorder="1" applyAlignment="1">
      <alignment horizontal="center"/>
      <protection/>
    </xf>
    <xf numFmtId="0" fontId="4" fillId="0" borderId="5" xfId="21" applyFont="1" applyBorder="1" applyAlignment="1">
      <alignment horizontal="center"/>
      <protection/>
    </xf>
    <xf numFmtId="0" fontId="14" fillId="0" borderId="6" xfId="21" applyFont="1" applyBorder="1" applyAlignment="1">
      <alignment wrapText="1"/>
      <protection/>
    </xf>
    <xf numFmtId="0" fontId="13" fillId="2" borderId="6" xfId="21" applyFont="1" applyFill="1" applyBorder="1" applyAlignment="1">
      <alignment vertical="center" wrapText="1"/>
      <protection/>
    </xf>
    <xf numFmtId="0" fontId="14" fillId="0" borderId="1" xfId="21" applyFont="1" applyBorder="1">
      <alignment/>
      <protection/>
    </xf>
    <xf numFmtId="0" fontId="14" fillId="0" borderId="1" xfId="21" applyFont="1" applyBorder="1" applyAlignment="1" applyProtection="1">
      <alignment horizontal="centerContinuous"/>
      <protection hidden="1" locked="0"/>
    </xf>
    <xf numFmtId="0" fontId="14" fillId="0" borderId="0" xfId="21" applyFont="1">
      <alignment/>
      <protection/>
    </xf>
    <xf numFmtId="0" fontId="14" fillId="0" borderId="6" xfId="21" applyFont="1" applyBorder="1" applyAlignment="1">
      <alignment horizontal="center"/>
      <protection/>
    </xf>
    <xf numFmtId="0" fontId="14" fillId="0" borderId="6" xfId="21" applyFont="1" applyBorder="1" applyAlignment="1" applyProtection="1">
      <alignment horizontal="centerContinuous"/>
      <protection hidden="1" locked="0"/>
    </xf>
    <xf numFmtId="3" fontId="13" fillId="0" borderId="6" xfId="21" applyNumberFormat="1" applyFont="1" applyBorder="1" applyAlignment="1" applyProtection="1">
      <alignment/>
      <protection hidden="1" locked="0"/>
    </xf>
    <xf numFmtId="3" fontId="14" fillId="0" borderId="6" xfId="21" applyNumberFormat="1" applyFont="1" applyBorder="1">
      <alignment/>
      <protection/>
    </xf>
    <xf numFmtId="3" fontId="14" fillId="0" borderId="7" xfId="21" applyNumberFormat="1" applyFont="1" applyBorder="1">
      <alignment/>
      <protection/>
    </xf>
    <xf numFmtId="3" fontId="13" fillId="0" borderId="1" xfId="21" applyNumberFormat="1" applyFont="1" applyBorder="1" applyAlignment="1" applyProtection="1">
      <alignment/>
      <protection hidden="1" locked="0"/>
    </xf>
    <xf numFmtId="3" fontId="14" fillId="0" borderId="1" xfId="21" applyNumberFormat="1" applyFont="1" applyBorder="1">
      <alignment/>
      <protection/>
    </xf>
    <xf numFmtId="3" fontId="13" fillId="0" borderId="8" xfId="21" applyNumberFormat="1" applyFont="1" applyBorder="1" applyAlignment="1">
      <alignment vertical="center"/>
      <protection/>
    </xf>
    <xf numFmtId="0" fontId="14" fillId="0" borderId="0" xfId="21" applyFont="1" applyAlignment="1" applyProtection="1">
      <alignment horizontal="centerContinuous"/>
      <protection hidden="1" locked="0"/>
    </xf>
    <xf numFmtId="0" fontId="14" fillId="0" borderId="0" xfId="21" applyFont="1" applyAlignment="1" applyProtection="1">
      <alignment/>
      <protection hidden="1" locked="0"/>
    </xf>
    <xf numFmtId="3" fontId="14" fillId="0" borderId="0" xfId="21" applyNumberFormat="1" applyFont="1">
      <alignment/>
      <protection/>
    </xf>
    <xf numFmtId="0" fontId="15" fillId="0" borderId="0" xfId="21" applyFont="1">
      <alignment/>
      <protection/>
    </xf>
    <xf numFmtId="3" fontId="16" fillId="0" borderId="6" xfId="21" applyNumberFormat="1" applyFont="1" applyBorder="1">
      <alignment/>
      <protection/>
    </xf>
    <xf numFmtId="9" fontId="17" fillId="0" borderId="9" xfId="21" applyNumberFormat="1" applyFont="1" applyFill="1" applyBorder="1" applyAlignment="1">
      <alignment horizontal="center"/>
      <protection/>
    </xf>
    <xf numFmtId="0" fontId="11" fillId="0" borderId="8" xfId="21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4" fillId="0" borderId="10" xfId="0" applyNumberFormat="1" applyFont="1" applyFill="1" applyBorder="1" applyAlignment="1" applyProtection="1">
      <alignment vertical="top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49" fontId="14" fillId="0" borderId="0" xfId="0" applyNumberFormat="1" applyFont="1" applyAlignment="1">
      <alignment vertical="top"/>
    </xf>
    <xf numFmtId="49" fontId="14" fillId="0" borderId="0" xfId="0" applyNumberFormat="1" applyFont="1" applyAlignment="1">
      <alignment horizontal="center" vertical="top"/>
    </xf>
    <xf numFmtId="3" fontId="14" fillId="0" borderId="0" xfId="0" applyNumberFormat="1" applyFont="1" applyAlignment="1">
      <alignment vertical="top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49" fontId="14" fillId="0" borderId="9" xfId="0" applyNumberFormat="1" applyFont="1" applyBorder="1" applyAlignment="1">
      <alignment vertical="top"/>
    </xf>
    <xf numFmtId="49" fontId="14" fillId="0" borderId="9" xfId="0" applyNumberFormat="1" applyFont="1" applyBorder="1" applyAlignment="1">
      <alignment horizontal="center" vertical="top"/>
    </xf>
    <xf numFmtId="3" fontId="14" fillId="0" borderId="9" xfId="0" applyNumberFormat="1" applyFont="1" applyBorder="1" applyAlignment="1">
      <alignment vertical="top"/>
    </xf>
    <xf numFmtId="0" fontId="14" fillId="0" borderId="11" xfId="0" applyNumberFormat="1" applyFont="1" applyFill="1" applyBorder="1" applyAlignment="1" applyProtection="1">
      <alignment vertical="top"/>
      <protection/>
    </xf>
    <xf numFmtId="49" fontId="14" fillId="0" borderId="9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vertical="center"/>
    </xf>
    <xf numFmtId="0" fontId="21" fillId="0" borderId="0" xfId="0" applyNumberFormat="1" applyFont="1" applyFill="1" applyBorder="1" applyAlignment="1" applyProtection="1">
      <alignment vertical="top"/>
      <protection/>
    </xf>
    <xf numFmtId="49" fontId="14" fillId="0" borderId="0" xfId="0" applyNumberFormat="1" applyFont="1" applyBorder="1" applyAlignment="1">
      <alignment horizontal="center" vertical="top"/>
    </xf>
    <xf numFmtId="3" fontId="14" fillId="0" borderId="0" xfId="0" applyNumberFormat="1" applyFont="1" applyBorder="1" applyAlignment="1">
      <alignment vertical="top"/>
    </xf>
    <xf numFmtId="0" fontId="13" fillId="0" borderId="0" xfId="0" applyNumberFormat="1" applyFont="1" applyFill="1" applyBorder="1" applyAlignment="1" applyProtection="1">
      <alignment horizontal="left" vertical="top" indent="1"/>
      <protection/>
    </xf>
    <xf numFmtId="49" fontId="19" fillId="0" borderId="9" xfId="0" applyNumberFormat="1" applyFont="1" applyBorder="1" applyAlignment="1">
      <alignment horizontal="left" vertical="center" wrapText="1" indent="1"/>
    </xf>
    <xf numFmtId="49" fontId="14" fillId="0" borderId="9" xfId="0" applyNumberFormat="1" applyFont="1" applyBorder="1" applyAlignment="1">
      <alignment horizontal="left" vertical="top" wrapText="1" indent="1"/>
    </xf>
    <xf numFmtId="49" fontId="19" fillId="0" borderId="9" xfId="0" applyNumberFormat="1" applyFont="1" applyBorder="1" applyAlignment="1">
      <alignment horizontal="left" vertical="top" wrapText="1" indent="1"/>
    </xf>
    <xf numFmtId="0" fontId="14" fillId="0" borderId="10" xfId="0" applyNumberFormat="1" applyFont="1" applyFill="1" applyBorder="1" applyAlignment="1" applyProtection="1">
      <alignment horizontal="left" vertical="top" indent="1"/>
      <protection/>
    </xf>
    <xf numFmtId="49" fontId="13" fillId="0" borderId="9" xfId="0" applyNumberFormat="1" applyFont="1" applyBorder="1" applyAlignment="1">
      <alignment horizontal="left" vertical="top" wrapText="1" indent="1"/>
    </xf>
    <xf numFmtId="49" fontId="14" fillId="0" borderId="0" xfId="0" applyNumberFormat="1" applyFont="1" applyAlignment="1">
      <alignment horizontal="left" vertical="top" wrapText="1" inden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left" vertical="center" wrapText="1" indent="1"/>
    </xf>
    <xf numFmtId="49" fontId="13" fillId="0" borderId="12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vertical="top"/>
    </xf>
    <xf numFmtId="49" fontId="14" fillId="0" borderId="13" xfId="0" applyNumberFormat="1" applyFont="1" applyBorder="1" applyAlignment="1">
      <alignment horizontal="left" vertical="top" wrapText="1" indent="1"/>
    </xf>
    <xf numFmtId="49" fontId="14" fillId="0" borderId="13" xfId="0" applyNumberFormat="1" applyFont="1" applyBorder="1" applyAlignment="1">
      <alignment horizontal="center" vertical="top"/>
    </xf>
    <xf numFmtId="0" fontId="14" fillId="0" borderId="14" xfId="0" applyNumberFormat="1" applyFont="1" applyFill="1" applyBorder="1" applyAlignment="1" applyProtection="1">
      <alignment vertical="top"/>
      <protection/>
    </xf>
    <xf numFmtId="0" fontId="14" fillId="0" borderId="12" xfId="0" applyNumberFormat="1" applyFont="1" applyFill="1" applyBorder="1" applyAlignment="1" applyProtection="1">
      <alignment vertical="top"/>
      <protection/>
    </xf>
    <xf numFmtId="0" fontId="14" fillId="0" borderId="12" xfId="0" applyNumberFormat="1" applyFont="1" applyFill="1" applyBorder="1" applyAlignment="1" applyProtection="1">
      <alignment horizontal="left" vertical="top" indent="1"/>
      <protection/>
    </xf>
    <xf numFmtId="3" fontId="14" fillId="0" borderId="15" xfId="0" applyNumberFormat="1" applyFont="1" applyBorder="1" applyAlignment="1">
      <alignment vertical="top"/>
    </xf>
    <xf numFmtId="3" fontId="14" fillId="0" borderId="16" xfId="0" applyNumberFormat="1" applyFont="1" applyBorder="1" applyAlignment="1">
      <alignment vertical="top"/>
    </xf>
    <xf numFmtId="3" fontId="14" fillId="0" borderId="4" xfId="0" applyNumberFormat="1" applyFont="1" applyBorder="1" applyAlignment="1">
      <alignment vertical="top"/>
    </xf>
    <xf numFmtId="0" fontId="14" fillId="0" borderId="17" xfId="0" applyNumberFormat="1" applyFont="1" applyFill="1" applyBorder="1" applyAlignment="1" applyProtection="1">
      <alignment horizontal="center" vertical="center"/>
      <protection/>
    </xf>
    <xf numFmtId="49" fontId="14" fillId="0" borderId="16" xfId="0" applyNumberFormat="1" applyFont="1" applyBorder="1" applyAlignment="1">
      <alignment horizontal="center" vertical="top"/>
    </xf>
    <xf numFmtId="0" fontId="14" fillId="0" borderId="18" xfId="0" applyNumberFormat="1" applyFont="1" applyFill="1" applyBorder="1" applyAlignment="1" applyProtection="1">
      <alignment horizontal="left" vertical="top" indent="1"/>
      <protection/>
    </xf>
    <xf numFmtId="49" fontId="19" fillId="0" borderId="19" xfId="0" applyNumberFormat="1" applyFont="1" applyBorder="1" applyAlignment="1">
      <alignment horizontal="left" vertical="center" wrapText="1" indent="1"/>
    </xf>
    <xf numFmtId="49" fontId="14" fillId="0" borderId="19" xfId="0" applyNumberFormat="1" applyFont="1" applyBorder="1" applyAlignment="1">
      <alignment horizontal="left" vertical="top" wrapText="1" indent="1"/>
    </xf>
    <xf numFmtId="49" fontId="14" fillId="0" borderId="20" xfId="0" applyNumberFormat="1" applyFont="1" applyBorder="1" applyAlignment="1">
      <alignment horizontal="left" vertical="top" wrapText="1" indent="1"/>
    </xf>
    <xf numFmtId="0" fontId="14" fillId="0" borderId="0" xfId="0" applyNumberFormat="1" applyFont="1" applyFill="1" applyBorder="1" applyAlignment="1" applyProtection="1">
      <alignment horizontal="left" vertical="top" indent="1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vertical="top"/>
      <protection/>
    </xf>
    <xf numFmtId="0" fontId="13" fillId="0" borderId="16" xfId="0" applyNumberFormat="1" applyFont="1" applyFill="1" applyBorder="1" applyAlignment="1" applyProtection="1">
      <alignment horizontal="left" vertical="top" indent="1"/>
      <protection/>
    </xf>
    <xf numFmtId="0" fontId="13" fillId="0" borderId="16" xfId="0" applyNumberFormat="1" applyFont="1" applyFill="1" applyBorder="1" applyAlignment="1" applyProtection="1">
      <alignment vertical="top"/>
      <protection/>
    </xf>
    <xf numFmtId="0" fontId="14" fillId="0" borderId="16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horizontal="right" vertical="top"/>
      <protection/>
    </xf>
    <xf numFmtId="0" fontId="13" fillId="0" borderId="0" xfId="0" applyNumberFormat="1" applyFont="1" applyFill="1" applyBorder="1" applyAlignment="1" applyProtection="1">
      <alignment horizontal="right" vertical="top"/>
      <protection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left" vertical="center" wrapText="1" indent="1"/>
    </xf>
    <xf numFmtId="49" fontId="13" fillId="0" borderId="9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left" vertical="center" wrapText="1" indent="1"/>
    </xf>
    <xf numFmtId="49" fontId="14" fillId="0" borderId="19" xfId="0" applyNumberFormat="1" applyFont="1" applyBorder="1" applyAlignment="1">
      <alignment horizontal="left" vertical="center" wrapText="1" indent="1"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horizontal="left" vertical="center" indent="2"/>
      <protection/>
    </xf>
    <xf numFmtId="49" fontId="13" fillId="3" borderId="6" xfId="0" applyNumberFormat="1" applyFont="1" applyFill="1" applyBorder="1" applyAlignment="1">
      <alignment horizontal="center" vertical="center" wrapText="1"/>
    </xf>
    <xf numFmtId="49" fontId="13" fillId="3" borderId="6" xfId="0" applyNumberFormat="1" applyFont="1" applyFill="1" applyBorder="1" applyAlignment="1">
      <alignment horizontal="left" vertical="center" wrapText="1" indent="1"/>
    </xf>
    <xf numFmtId="49" fontId="13" fillId="3" borderId="6" xfId="0" applyNumberFormat="1" applyFont="1" applyFill="1" applyBorder="1" applyAlignment="1">
      <alignment horizontal="center" vertical="center"/>
    </xf>
    <xf numFmtId="3" fontId="13" fillId="3" borderId="6" xfId="0" applyNumberFormat="1" applyFont="1" applyFill="1" applyBorder="1" applyAlignment="1">
      <alignment horizontal="center" vertical="center"/>
    </xf>
    <xf numFmtId="3" fontId="13" fillId="3" borderId="6" xfId="0" applyNumberFormat="1" applyFont="1" applyFill="1" applyBorder="1" applyAlignment="1">
      <alignment horizontal="center" vertical="center" wrapText="1"/>
    </xf>
    <xf numFmtId="49" fontId="13" fillId="3" borderId="11" xfId="0" applyNumberFormat="1" applyFont="1" applyFill="1" applyBorder="1" applyAlignment="1">
      <alignment horizontal="left" vertical="center" wrapText="1" indent="1"/>
    </xf>
    <xf numFmtId="49" fontId="13" fillId="3" borderId="10" xfId="0" applyNumberFormat="1" applyFont="1" applyFill="1" applyBorder="1" applyAlignment="1">
      <alignment horizontal="center" vertical="center"/>
    </xf>
    <xf numFmtId="3" fontId="13" fillId="3" borderId="10" xfId="0" applyNumberFormat="1" applyFont="1" applyFill="1" applyBorder="1" applyAlignment="1">
      <alignment horizontal="center" vertical="center"/>
    </xf>
    <xf numFmtId="3" fontId="13" fillId="3" borderId="3" xfId="0" applyNumberFormat="1" applyFont="1" applyFill="1" applyBorder="1" applyAlignment="1">
      <alignment horizontal="center" vertical="center" wrapText="1"/>
    </xf>
    <xf numFmtId="4" fontId="14" fillId="0" borderId="9" xfId="0" applyNumberFormat="1" applyFont="1" applyBorder="1" applyAlignment="1">
      <alignment horizontal="center" vertical="center" wrapText="1"/>
    </xf>
    <xf numFmtId="0" fontId="14" fillId="0" borderId="9" xfId="23" applyFont="1" applyBorder="1" applyAlignment="1">
      <alignment horizontal="left" vertical="center" wrapText="1" indent="1"/>
      <protection/>
    </xf>
    <xf numFmtId="49" fontId="14" fillId="0" borderId="9" xfId="0" applyNumberFormat="1" applyFont="1" applyBorder="1" applyAlignment="1">
      <alignment horizontal="left" vertical="top" wrapText="1" indent="2"/>
    </xf>
    <xf numFmtId="0" fontId="13" fillId="0" borderId="9" xfId="23" applyFont="1" applyBorder="1" applyAlignment="1">
      <alignment horizontal="left" vertical="center" wrapText="1" indent="1"/>
      <protection/>
    </xf>
    <xf numFmtId="4" fontId="14" fillId="0" borderId="9" xfId="0" applyNumberFormat="1" applyFont="1" applyBorder="1" applyAlignment="1">
      <alignment vertical="top"/>
    </xf>
    <xf numFmtId="164" fontId="14" fillId="0" borderId="0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9" xfId="0" applyNumberFormat="1" applyFont="1" applyFill="1" applyBorder="1" applyAlignment="1">
      <alignment horizontal="left" vertical="center" wrapText="1" indent="1"/>
    </xf>
    <xf numFmtId="49" fontId="13" fillId="4" borderId="12" xfId="0" applyNumberFormat="1" applyFont="1" applyFill="1" applyBorder="1" applyAlignment="1">
      <alignment horizontal="center" vertical="center" wrapText="1"/>
    </xf>
    <xf numFmtId="49" fontId="13" fillId="4" borderId="12" xfId="0" applyNumberFormat="1" applyFont="1" applyFill="1" applyBorder="1" applyAlignment="1">
      <alignment horizontal="left" vertical="center" wrapText="1" indent="1"/>
    </xf>
    <xf numFmtId="49" fontId="13" fillId="4" borderId="12" xfId="0" applyNumberFormat="1" applyFont="1" applyFill="1" applyBorder="1" applyAlignment="1">
      <alignment horizontal="center" vertical="center"/>
    </xf>
    <xf numFmtId="3" fontId="13" fillId="4" borderId="12" xfId="0" applyNumberFormat="1" applyFont="1" applyFill="1" applyBorder="1" applyAlignment="1">
      <alignment horizontal="center" vertical="center" wrapText="1"/>
    </xf>
    <xf numFmtId="49" fontId="14" fillId="5" borderId="21" xfId="0" applyNumberFormat="1" applyFont="1" applyFill="1" applyBorder="1" applyAlignment="1">
      <alignment horizontal="center" vertical="top"/>
    </xf>
    <xf numFmtId="49" fontId="22" fillId="5" borderId="21" xfId="0" applyNumberFormat="1" applyFont="1" applyFill="1" applyBorder="1" applyAlignment="1">
      <alignment horizontal="left" vertical="center" wrapText="1" indent="1"/>
    </xf>
    <xf numFmtId="3" fontId="13" fillId="0" borderId="12" xfId="0" applyNumberFormat="1" applyFont="1" applyBorder="1" applyAlignment="1">
      <alignment horizontal="right" vertical="center"/>
    </xf>
    <xf numFmtId="3" fontId="14" fillId="0" borderId="9" xfId="0" applyNumberFormat="1" applyFont="1" applyBorder="1" applyAlignment="1">
      <alignment horizontal="right" vertical="center"/>
    </xf>
    <xf numFmtId="3" fontId="14" fillId="6" borderId="9" xfId="0" applyNumberFormat="1" applyFont="1" applyFill="1" applyBorder="1" applyAlignment="1">
      <alignment horizontal="right" vertical="top"/>
    </xf>
    <xf numFmtId="3" fontId="14" fillId="0" borderId="9" xfId="0" applyNumberFormat="1" applyFont="1" applyBorder="1" applyAlignment="1">
      <alignment horizontal="right" vertical="top"/>
    </xf>
    <xf numFmtId="3" fontId="14" fillId="0" borderId="13" xfId="0" applyNumberFormat="1" applyFont="1" applyBorder="1" applyAlignment="1">
      <alignment horizontal="right" vertical="top"/>
    </xf>
    <xf numFmtId="0" fontId="14" fillId="0" borderId="14" xfId="0" applyNumberFormat="1" applyFont="1" applyFill="1" applyBorder="1" applyAlignment="1" applyProtection="1">
      <alignment horizontal="right" vertical="top"/>
      <protection/>
    </xf>
    <xf numFmtId="0" fontId="14" fillId="0" borderId="16" xfId="0" applyNumberFormat="1" applyFont="1" applyFill="1" applyBorder="1" applyAlignment="1" applyProtection="1">
      <alignment horizontal="right" vertical="top"/>
      <protection/>
    </xf>
    <xf numFmtId="0" fontId="14" fillId="0" borderId="12" xfId="0" applyNumberFormat="1" applyFont="1" applyFill="1" applyBorder="1" applyAlignment="1" applyProtection="1">
      <alignment horizontal="right" vertical="top"/>
      <protection/>
    </xf>
    <xf numFmtId="0" fontId="14" fillId="0" borderId="10" xfId="0" applyNumberFormat="1" applyFont="1" applyFill="1" applyBorder="1" applyAlignment="1" applyProtection="1">
      <alignment horizontal="right" vertical="top"/>
      <protection/>
    </xf>
    <xf numFmtId="3" fontId="13" fillId="3" borderId="10" xfId="0" applyNumberFormat="1" applyFont="1" applyFill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top"/>
    </xf>
    <xf numFmtId="3" fontId="14" fillId="0" borderId="16" xfId="0" applyNumberFormat="1" applyFont="1" applyBorder="1" applyAlignment="1">
      <alignment horizontal="right" vertical="top"/>
    </xf>
    <xf numFmtId="3" fontId="14" fillId="0" borderId="0" xfId="0" applyNumberFormat="1" applyFont="1" applyAlignment="1">
      <alignment horizontal="right" vertical="top"/>
    </xf>
    <xf numFmtId="1" fontId="0" fillId="0" borderId="9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vertical="top"/>
      <protection/>
    </xf>
    <xf numFmtId="0" fontId="14" fillId="0" borderId="9" xfId="0" applyNumberFormat="1" applyFont="1" applyFill="1" applyBorder="1" applyAlignment="1" applyProtection="1">
      <alignment horizontal="left" vertical="top" indent="1"/>
      <protection/>
    </xf>
    <xf numFmtId="49" fontId="21" fillId="0" borderId="0" xfId="0" applyNumberFormat="1" applyFont="1" applyFill="1" applyBorder="1" applyAlignment="1" applyProtection="1">
      <alignment horizontal="center" vertical="top"/>
      <protection/>
    </xf>
    <xf numFmtId="49" fontId="14" fillId="0" borderId="11" xfId="0" applyNumberFormat="1" applyFont="1" applyFill="1" applyBorder="1" applyAlignment="1" applyProtection="1">
      <alignment horizontal="center" vertical="top"/>
      <protection/>
    </xf>
    <xf numFmtId="49" fontId="14" fillId="0" borderId="0" xfId="0" applyNumberFormat="1" applyFont="1" applyFill="1" applyBorder="1" applyAlignment="1" applyProtection="1">
      <alignment vertical="top"/>
      <protection/>
    </xf>
    <xf numFmtId="49" fontId="21" fillId="0" borderId="16" xfId="0" applyNumberFormat="1" applyFont="1" applyFill="1" applyBorder="1" applyAlignment="1" applyProtection="1">
      <alignment horizontal="center" vertical="top"/>
      <protection/>
    </xf>
    <xf numFmtId="49" fontId="14" fillId="0" borderId="12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3" fontId="14" fillId="0" borderId="22" xfId="0" applyNumberFormat="1" applyFont="1" applyBorder="1" applyAlignment="1">
      <alignment horizontal="right" vertical="center"/>
    </xf>
    <xf numFmtId="4" fontId="14" fillId="0" borderId="22" xfId="0" applyNumberFormat="1" applyFont="1" applyBorder="1" applyAlignment="1">
      <alignment horizontal="right" vertical="center"/>
    </xf>
    <xf numFmtId="0" fontId="14" fillId="0" borderId="23" xfId="0" applyFont="1" applyBorder="1" applyAlignment="1">
      <alignment horizontal="left" vertical="center"/>
    </xf>
    <xf numFmtId="0" fontId="14" fillId="0" borderId="23" xfId="0" applyFont="1" applyBorder="1" applyAlignment="1">
      <alignment horizontal="center" vertical="center"/>
    </xf>
    <xf numFmtId="3" fontId="14" fillId="0" borderId="23" xfId="0" applyNumberFormat="1" applyFont="1" applyBorder="1" applyAlignment="1">
      <alignment horizontal="right" vertical="center"/>
    </xf>
    <xf numFmtId="4" fontId="14" fillId="0" borderId="23" xfId="0" applyNumberFormat="1" applyFont="1" applyBorder="1" applyAlignment="1">
      <alignment horizontal="right" vertical="center"/>
    </xf>
    <xf numFmtId="4" fontId="14" fillId="0" borderId="24" xfId="0" applyNumberFormat="1" applyFont="1" applyBorder="1" applyAlignment="1">
      <alignment horizontal="right" vertical="center"/>
    </xf>
    <xf numFmtId="49" fontId="13" fillId="0" borderId="25" xfId="0" applyNumberFormat="1" applyFont="1" applyBorder="1" applyAlignment="1">
      <alignment horizontal="center" vertical="center"/>
    </xf>
    <xf numFmtId="4" fontId="13" fillId="0" borderId="26" xfId="0" applyNumberFormat="1" applyFont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 vertical="center"/>
    </xf>
    <xf numFmtId="4" fontId="14" fillId="0" borderId="28" xfId="0" applyNumberFormat="1" applyFont="1" applyBorder="1" applyAlignment="1">
      <alignment horizontal="right" vertical="center"/>
    </xf>
    <xf numFmtId="49" fontId="14" fillId="0" borderId="29" xfId="0" applyNumberFormat="1" applyFont="1" applyBorder="1" applyAlignment="1">
      <alignment horizontal="center" vertical="center"/>
    </xf>
    <xf numFmtId="4" fontId="14" fillId="0" borderId="30" xfId="0" applyNumberFormat="1" applyFont="1" applyBorder="1" applyAlignment="1">
      <alignment horizontal="right" vertical="center"/>
    </xf>
    <xf numFmtId="4" fontId="14" fillId="0" borderId="31" xfId="0" applyNumberFormat="1" applyFont="1" applyBorder="1" applyAlignment="1">
      <alignment horizontal="right" vertical="center"/>
    </xf>
    <xf numFmtId="49" fontId="23" fillId="0" borderId="32" xfId="0" applyNumberFormat="1" applyFont="1" applyBorder="1" applyAlignment="1">
      <alignment horizontal="center" vertical="center"/>
    </xf>
    <xf numFmtId="49" fontId="23" fillId="0" borderId="33" xfId="0" applyNumberFormat="1" applyFont="1" applyBorder="1" applyAlignment="1">
      <alignment horizontal="left" vertical="center"/>
    </xf>
    <xf numFmtId="0" fontId="14" fillId="0" borderId="33" xfId="0" applyFont="1" applyBorder="1" applyAlignment="1">
      <alignment horizontal="center" vertical="center"/>
    </xf>
    <xf numFmtId="3" fontId="14" fillId="0" borderId="33" xfId="0" applyNumberFormat="1" applyFont="1" applyBorder="1" applyAlignment="1">
      <alignment horizontal="right" vertical="center"/>
    </xf>
    <xf numFmtId="4" fontId="14" fillId="0" borderId="33" xfId="0" applyNumberFormat="1" applyFont="1" applyBorder="1" applyAlignment="1">
      <alignment horizontal="right" vertical="center"/>
    </xf>
    <xf numFmtId="4" fontId="13" fillId="0" borderId="33" xfId="0" applyNumberFormat="1" applyFont="1" applyBorder="1" applyAlignment="1">
      <alignment horizontal="center" vertical="center"/>
    </xf>
    <xf numFmtId="4" fontId="13" fillId="3" borderId="34" xfId="0" applyNumberFormat="1" applyFont="1" applyFill="1" applyBorder="1" applyAlignment="1">
      <alignment horizontal="right" vertical="center"/>
    </xf>
    <xf numFmtId="49" fontId="21" fillId="0" borderId="35" xfId="0" applyNumberFormat="1" applyFont="1" applyBorder="1" applyAlignment="1">
      <alignment horizontal="center" vertical="center"/>
    </xf>
    <xf numFmtId="4" fontId="21" fillId="0" borderId="34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37" xfId="0" applyNumberFormat="1" applyFont="1" applyBorder="1" applyAlignment="1">
      <alignment horizontal="center" vertical="center"/>
    </xf>
    <xf numFmtId="166" fontId="13" fillId="0" borderId="9" xfId="0" applyNumberFormat="1" applyFont="1" applyBorder="1" applyAlignment="1">
      <alignment horizontal="right" vertical="center" wrapText="1"/>
    </xf>
    <xf numFmtId="166" fontId="14" fillId="0" borderId="9" xfId="0" applyNumberFormat="1" applyFont="1" applyBorder="1" applyAlignment="1">
      <alignment horizontal="right" vertical="center" wrapText="1"/>
    </xf>
    <xf numFmtId="4" fontId="14" fillId="3" borderId="6" xfId="0" applyNumberFormat="1" applyFont="1" applyFill="1" applyBorder="1" applyAlignment="1" applyProtection="1">
      <alignment vertical="top"/>
      <protection/>
    </xf>
    <xf numFmtId="4" fontId="14" fillId="0" borderId="12" xfId="0" applyNumberFormat="1" applyFont="1" applyFill="1" applyBorder="1" applyAlignment="1" applyProtection="1">
      <alignment vertical="top"/>
      <protection/>
    </xf>
    <xf numFmtId="4" fontId="13" fillId="3" borderId="6" xfId="0" applyNumberFormat="1" applyFont="1" applyFill="1" applyBorder="1" applyAlignment="1" applyProtection="1">
      <alignment vertical="center"/>
      <protection/>
    </xf>
    <xf numFmtId="4" fontId="14" fillId="0" borderId="23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indent="1"/>
    </xf>
    <xf numFmtId="0" fontId="14" fillId="0" borderId="23" xfId="0" applyFont="1" applyBorder="1" applyAlignment="1">
      <alignment horizontal="left" vertical="center" wrapText="1" indent="1"/>
    </xf>
    <xf numFmtId="167" fontId="14" fillId="0" borderId="23" xfId="0" applyNumberFormat="1" applyFont="1" applyBorder="1" applyAlignment="1">
      <alignment horizontal="center" vertical="center"/>
    </xf>
    <xf numFmtId="2" fontId="26" fillId="0" borderId="0" xfId="0" applyNumberFormat="1" applyFont="1" applyAlignment="1">
      <alignment horizontal="left" vertical="center" indent="9"/>
    </xf>
    <xf numFmtId="0" fontId="26" fillId="0" borderId="0" xfId="0" applyFont="1" applyAlignment="1">
      <alignment horizontal="left" vertical="center" indent="9"/>
    </xf>
    <xf numFmtId="3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3" fontId="13" fillId="0" borderId="2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3" fontId="13" fillId="0" borderId="35" xfId="0" applyNumberFormat="1" applyFont="1" applyBorder="1" applyAlignment="1">
      <alignment horizontal="center"/>
    </xf>
    <xf numFmtId="0" fontId="13" fillId="0" borderId="38" xfId="0" applyNumberFormat="1" applyFont="1" applyBorder="1" applyAlignment="1">
      <alignment horizontal="center"/>
    </xf>
    <xf numFmtId="0" fontId="13" fillId="0" borderId="34" xfId="0" applyNumberFormat="1" applyFont="1" applyBorder="1" applyAlignment="1">
      <alignment horizontal="center"/>
    </xf>
    <xf numFmtId="3" fontId="14" fillId="0" borderId="39" xfId="0" applyNumberFormat="1" applyFont="1" applyBorder="1" applyAlignment="1">
      <alignment horizontal="center"/>
    </xf>
    <xf numFmtId="2" fontId="14" fillId="0" borderId="40" xfId="0" applyNumberFormat="1" applyFont="1" applyBorder="1" applyAlignment="1">
      <alignment horizontal="center"/>
    </xf>
    <xf numFmtId="2" fontId="14" fillId="0" borderId="41" xfId="0" applyNumberFormat="1" applyFont="1" applyBorder="1" applyAlignment="1">
      <alignment horizontal="center"/>
    </xf>
    <xf numFmtId="3" fontId="14" fillId="0" borderId="42" xfId="0" applyNumberFormat="1" applyFont="1" applyBorder="1" applyAlignment="1">
      <alignment horizontal="center"/>
    </xf>
    <xf numFmtId="2" fontId="14" fillId="0" borderId="43" xfId="0" applyNumberFormat="1" applyFont="1" applyBorder="1" applyAlignment="1">
      <alignment horizontal="center"/>
    </xf>
    <xf numFmtId="2" fontId="14" fillId="0" borderId="44" xfId="0" applyNumberFormat="1" applyFont="1" applyBorder="1" applyAlignment="1">
      <alignment horizontal="center"/>
    </xf>
    <xf numFmtId="3" fontId="14" fillId="0" borderId="45" xfId="0" applyNumberFormat="1" applyFont="1" applyBorder="1" applyAlignment="1">
      <alignment horizontal="center"/>
    </xf>
    <xf numFmtId="2" fontId="14" fillId="0" borderId="46" xfId="0" applyNumberFormat="1" applyFont="1" applyBorder="1" applyAlignment="1">
      <alignment horizontal="center"/>
    </xf>
    <xf numFmtId="2" fontId="14" fillId="0" borderId="47" xfId="0" applyNumberFormat="1" applyFont="1" applyBorder="1" applyAlignment="1">
      <alignment horizontal="center"/>
    </xf>
    <xf numFmtId="3" fontId="14" fillId="0" borderId="48" xfId="0" applyNumberFormat="1" applyFont="1" applyBorder="1" applyAlignment="1">
      <alignment horizontal="center"/>
    </xf>
    <xf numFmtId="2" fontId="14" fillId="0" borderId="49" xfId="0" applyNumberFormat="1" applyFont="1" applyBorder="1" applyAlignment="1">
      <alignment horizontal="center"/>
    </xf>
    <xf numFmtId="2" fontId="14" fillId="0" borderId="50" xfId="0" applyNumberFormat="1" applyFont="1" applyBorder="1" applyAlignment="1">
      <alignment horizontal="center"/>
    </xf>
    <xf numFmtId="0" fontId="11" fillId="0" borderId="1" xfId="21" applyFont="1" applyBorder="1" applyAlignment="1">
      <alignment horizontal="center"/>
      <protection/>
    </xf>
    <xf numFmtId="0" fontId="13" fillId="0" borderId="1" xfId="21" applyFont="1" applyBorder="1">
      <alignment/>
      <protection/>
    </xf>
    <xf numFmtId="0" fontId="18" fillId="0" borderId="51" xfId="21" applyFont="1" applyBorder="1">
      <alignment/>
      <protection/>
    </xf>
    <xf numFmtId="4" fontId="16" fillId="0" borderId="6" xfId="21" applyNumberFormat="1" applyFont="1" applyBorder="1">
      <alignment/>
      <protection/>
    </xf>
    <xf numFmtId="4" fontId="14" fillId="0" borderId="6" xfId="21" applyNumberFormat="1" applyFont="1" applyBorder="1">
      <alignment/>
      <protection/>
    </xf>
    <xf numFmtId="0" fontId="13" fillId="0" borderId="52" xfId="21" applyFont="1" applyBorder="1">
      <alignment/>
      <protection/>
    </xf>
    <xf numFmtId="0" fontId="13" fillId="0" borderId="0" xfId="21" applyFont="1" applyBorder="1">
      <alignment/>
      <protection/>
    </xf>
    <xf numFmtId="0" fontId="26" fillId="0" borderId="0" xfId="21" applyFont="1">
      <alignment/>
      <protection/>
    </xf>
    <xf numFmtId="0" fontId="13" fillId="0" borderId="9" xfId="21" applyFont="1" applyBorder="1">
      <alignment/>
      <protection/>
    </xf>
    <xf numFmtId="0" fontId="13" fillId="0" borderId="9" xfId="21" applyFont="1" applyBorder="1" applyAlignment="1" applyProtection="1">
      <alignment horizontal="centerContinuous"/>
      <protection hidden="1" locked="0"/>
    </xf>
    <xf numFmtId="0" fontId="13" fillId="0" borderId="14" xfId="21" applyFont="1" applyBorder="1" applyAlignment="1" applyProtection="1">
      <alignment/>
      <protection hidden="1" locked="0"/>
    </xf>
    <xf numFmtId="0" fontId="27" fillId="0" borderId="9" xfId="21" applyFont="1" applyBorder="1" applyAlignment="1">
      <alignment horizontal="center" wrapText="1"/>
      <protection/>
    </xf>
    <xf numFmtId="0" fontId="13" fillId="0" borderId="0" xfId="21" applyFont="1" applyProtection="1">
      <alignment/>
      <protection locked="0"/>
    </xf>
    <xf numFmtId="0" fontId="13" fillId="0" borderId="0" xfId="21" applyFont="1">
      <alignment/>
      <protection/>
    </xf>
    <xf numFmtId="0" fontId="13" fillId="0" borderId="53" xfId="21" applyFont="1" applyBorder="1" applyAlignment="1">
      <alignment horizontal="center"/>
      <protection/>
    </xf>
    <xf numFmtId="0" fontId="13" fillId="0" borderId="54" xfId="21" applyFont="1" applyBorder="1" applyAlignment="1">
      <alignment horizontal="center"/>
      <protection/>
    </xf>
    <xf numFmtId="0" fontId="26" fillId="0" borderId="54" xfId="21" applyFont="1" applyBorder="1" applyAlignment="1">
      <alignment horizontal="center"/>
      <protection/>
    </xf>
    <xf numFmtId="0" fontId="13" fillId="0" borderId="55" xfId="21" applyFont="1" applyBorder="1" applyAlignment="1">
      <alignment horizontal="center"/>
      <protection/>
    </xf>
    <xf numFmtId="0" fontId="13" fillId="0" borderId="55" xfId="21" applyFont="1" applyBorder="1" applyAlignment="1" applyProtection="1">
      <alignment horizontal="centerContinuous"/>
      <protection hidden="1" locked="0"/>
    </xf>
    <xf numFmtId="0" fontId="27" fillId="0" borderId="55" xfId="21" applyFont="1" applyBorder="1" applyAlignment="1">
      <alignment horizontal="center"/>
      <protection/>
    </xf>
    <xf numFmtId="0" fontId="13" fillId="0" borderId="56" xfId="21" applyFont="1" applyBorder="1" applyAlignment="1">
      <alignment horizontal="center"/>
      <protection/>
    </xf>
    <xf numFmtId="0" fontId="27" fillId="0" borderId="55" xfId="21" applyFont="1" applyBorder="1" applyAlignment="1" applyProtection="1">
      <alignment horizontal="center"/>
      <protection hidden="1" locked="0"/>
    </xf>
    <xf numFmtId="167" fontId="14" fillId="0" borderId="23" xfId="0" applyNumberFormat="1" applyFont="1" applyBorder="1" applyAlignment="1">
      <alignment horizontal="right" vertical="center"/>
    </xf>
    <xf numFmtId="49" fontId="14" fillId="0" borderId="57" xfId="0" applyNumberFormat="1" applyFont="1" applyBorder="1" applyAlignment="1">
      <alignment horizontal="center" vertical="center"/>
    </xf>
    <xf numFmtId="0" fontId="14" fillId="0" borderId="58" xfId="0" applyFont="1" applyBorder="1" applyAlignment="1">
      <alignment horizontal="left" vertical="center"/>
    </xf>
    <xf numFmtId="4" fontId="14" fillId="0" borderId="0" xfId="0" applyNumberFormat="1" applyFont="1" applyAlignment="1">
      <alignment/>
    </xf>
    <xf numFmtId="4" fontId="14" fillId="0" borderId="9" xfId="0" applyNumberFormat="1" applyFont="1" applyBorder="1" applyAlignment="1">
      <alignment horizontal="right" vertical="center" wrapText="1"/>
    </xf>
    <xf numFmtId="0" fontId="14" fillId="0" borderId="58" xfId="0" applyFont="1" applyBorder="1" applyAlignment="1">
      <alignment horizontal="center" vertical="center"/>
    </xf>
    <xf numFmtId="3" fontId="14" fillId="0" borderId="58" xfId="0" applyNumberFormat="1" applyFont="1" applyBorder="1" applyAlignment="1">
      <alignment horizontal="right" vertical="center"/>
    </xf>
    <xf numFmtId="4" fontId="14" fillId="0" borderId="58" xfId="0" applyNumberFormat="1" applyFont="1" applyBorder="1" applyAlignment="1">
      <alignment horizontal="right" vertical="center"/>
    </xf>
    <xf numFmtId="4" fontId="14" fillId="0" borderId="59" xfId="0" applyNumberFormat="1" applyFont="1" applyBorder="1" applyAlignment="1">
      <alignment horizontal="right" vertical="center"/>
    </xf>
    <xf numFmtId="49" fontId="14" fillId="0" borderId="52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4" fontId="14" fillId="0" borderId="9" xfId="0" applyNumberFormat="1" applyFont="1" applyBorder="1" applyAlignment="1">
      <alignment horizontal="center" vertical="center"/>
    </xf>
    <xf numFmtId="4" fontId="14" fillId="0" borderId="60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4" fontId="14" fillId="0" borderId="9" xfId="0" applyNumberFormat="1" applyFont="1" applyBorder="1" applyAlignment="1">
      <alignment horizontal="right" vertical="center"/>
    </xf>
    <xf numFmtId="0" fontId="14" fillId="0" borderId="58" xfId="0" applyFont="1" applyBorder="1" applyAlignment="1">
      <alignment horizontal="left" vertical="center" wrapText="1"/>
    </xf>
    <xf numFmtId="49" fontId="14" fillId="0" borderId="61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4" fontId="14" fillId="0" borderId="12" xfId="0" applyNumberFormat="1" applyFont="1" applyBorder="1" applyAlignment="1">
      <alignment horizontal="right" vertical="center"/>
    </xf>
    <xf numFmtId="49" fontId="16" fillId="0" borderId="29" xfId="0" applyNumberFormat="1" applyFont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right" vertical="center"/>
    </xf>
    <xf numFmtId="4" fontId="14" fillId="0" borderId="22" xfId="0" applyNumberFormat="1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horizontal="left" vertical="center"/>
    </xf>
    <xf numFmtId="3" fontId="14" fillId="0" borderId="23" xfId="0" applyNumberFormat="1" applyFont="1" applyFill="1" applyBorder="1" applyAlignment="1">
      <alignment horizontal="right" vertical="center"/>
    </xf>
    <xf numFmtId="4" fontId="14" fillId="0" borderId="23" xfId="0" applyNumberFormat="1" applyFont="1" applyFill="1" applyBorder="1" applyAlignment="1">
      <alignment horizontal="right" vertical="center"/>
    </xf>
    <xf numFmtId="0" fontId="13" fillId="0" borderId="62" xfId="21" applyFont="1" applyBorder="1">
      <alignment/>
      <protection/>
    </xf>
    <xf numFmtId="0" fontId="13" fillId="0" borderId="63" xfId="21" applyFont="1" applyBorder="1" applyAlignment="1">
      <alignment horizontal="center"/>
      <protection/>
    </xf>
    <xf numFmtId="3" fontId="14" fillId="0" borderId="64" xfId="21" applyNumberFormat="1" applyFont="1" applyBorder="1">
      <alignment/>
      <protection/>
    </xf>
    <xf numFmtId="0" fontId="13" fillId="0" borderId="60" xfId="21" applyFont="1" applyBorder="1" applyAlignment="1">
      <alignment horizontal="center"/>
      <protection/>
    </xf>
    <xf numFmtId="3" fontId="14" fillId="0" borderId="34" xfId="21" applyNumberFormat="1" applyFont="1" applyBorder="1">
      <alignment/>
      <protection/>
    </xf>
    <xf numFmtId="3" fontId="13" fillId="0" borderId="8" xfId="21" applyNumberFormat="1" applyFont="1" applyBorder="1" applyAlignment="1">
      <alignment horizontal="left"/>
      <protection/>
    </xf>
    <xf numFmtId="49" fontId="19" fillId="3" borderId="9" xfId="0" applyNumberFormat="1" applyFont="1" applyFill="1" applyBorder="1" applyAlignment="1">
      <alignment horizontal="left" vertical="center" wrapText="1" indent="1"/>
    </xf>
    <xf numFmtId="3" fontId="14" fillId="0" borderId="23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/>
    </xf>
    <xf numFmtId="3" fontId="14" fillId="0" borderId="9" xfId="0" applyNumberFormat="1" applyFont="1" applyBorder="1" applyAlignment="1">
      <alignment horizontal="right"/>
    </xf>
    <xf numFmtId="166" fontId="14" fillId="0" borderId="9" xfId="0" applyNumberFormat="1" applyFont="1" applyBorder="1" applyAlignment="1">
      <alignment horizontal="right" wrapText="1"/>
    </xf>
    <xf numFmtId="165" fontId="14" fillId="0" borderId="23" xfId="0" applyNumberFormat="1" applyFont="1" applyBorder="1" applyAlignment="1">
      <alignment horizontal="center" vertical="center"/>
    </xf>
    <xf numFmtId="43" fontId="14" fillId="0" borderId="23" xfId="15" applyFont="1" applyBorder="1" applyAlignment="1">
      <alignment horizontal="right" vertical="center"/>
    </xf>
    <xf numFmtId="4" fontId="13" fillId="0" borderId="23" xfId="0" applyNumberFormat="1" applyFont="1" applyBorder="1" applyAlignment="1">
      <alignment horizontal="right" vertical="center"/>
    </xf>
    <xf numFmtId="44" fontId="14" fillId="0" borderId="0" xfId="17" applyFont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13" fillId="0" borderId="0" xfId="0" applyNumberFormat="1" applyFont="1" applyFill="1" applyBorder="1" applyAlignment="1" applyProtection="1">
      <alignment horizontal="left" vertical="top" indent="12"/>
      <protection/>
    </xf>
    <xf numFmtId="166" fontId="14" fillId="0" borderId="9" xfId="0" applyNumberFormat="1" applyFont="1" applyBorder="1" applyAlignment="1">
      <alignment horizontal="right" vertical="top" wrapText="1"/>
    </xf>
    <xf numFmtId="49" fontId="14" fillId="0" borderId="12" xfId="0" applyNumberFormat="1" applyFont="1" applyBorder="1" applyAlignment="1">
      <alignment horizontal="center" vertical="top"/>
    </xf>
    <xf numFmtId="49" fontId="14" fillId="0" borderId="12" xfId="0" applyNumberFormat="1" applyFont="1" applyBorder="1" applyAlignment="1">
      <alignment horizontal="left" vertical="top" wrapText="1" indent="2"/>
    </xf>
    <xf numFmtId="166" fontId="14" fillId="0" borderId="12" xfId="0" applyNumberFormat="1" applyFont="1" applyBorder="1" applyAlignment="1">
      <alignment horizontal="right" vertical="center" wrapText="1"/>
    </xf>
    <xf numFmtId="49" fontId="14" fillId="0" borderId="12" xfId="0" applyNumberFormat="1" applyFont="1" applyBorder="1" applyAlignment="1">
      <alignment horizontal="left" vertical="top" wrapText="1" indent="1"/>
    </xf>
    <xf numFmtId="3" fontId="14" fillId="5" borderId="21" xfId="0" applyNumberFormat="1" applyFont="1" applyFill="1" applyBorder="1" applyAlignment="1">
      <alignment horizontal="right" vertical="top"/>
    </xf>
    <xf numFmtId="49" fontId="14" fillId="0" borderId="13" xfId="0" applyNumberFormat="1" applyFont="1" applyBorder="1" applyAlignment="1">
      <alignment horizontal="left" vertical="top" wrapText="1" indent="2"/>
    </xf>
    <xf numFmtId="166" fontId="14" fillId="0" borderId="13" xfId="0" applyNumberFormat="1" applyFont="1" applyBorder="1" applyAlignment="1">
      <alignment horizontal="right" vertical="center" wrapText="1"/>
    </xf>
    <xf numFmtId="49" fontId="13" fillId="5" borderId="38" xfId="0" applyNumberFormat="1" applyFont="1" applyFill="1" applyBorder="1" applyAlignment="1">
      <alignment horizontal="center" vertical="center" wrapText="1"/>
    </xf>
    <xf numFmtId="49" fontId="22" fillId="5" borderId="38" xfId="0" applyNumberFormat="1" applyFont="1" applyFill="1" applyBorder="1" applyAlignment="1">
      <alignment horizontal="left" vertical="center" wrapText="1" indent="1"/>
    </xf>
    <xf numFmtId="49" fontId="13" fillId="5" borderId="38" xfId="0" applyNumberFormat="1" applyFont="1" applyFill="1" applyBorder="1" applyAlignment="1">
      <alignment horizontal="center" vertical="center"/>
    </xf>
    <xf numFmtId="3" fontId="13" fillId="5" borderId="38" xfId="0" applyNumberFormat="1" applyFont="1" applyFill="1" applyBorder="1" applyAlignment="1">
      <alignment horizontal="right" vertical="center" wrapText="1"/>
    </xf>
    <xf numFmtId="49" fontId="14" fillId="0" borderId="13" xfId="0" applyNumberFormat="1" applyFont="1" applyBorder="1" applyAlignment="1">
      <alignment horizontal="left" vertical="center" wrapText="1" indent="1"/>
    </xf>
    <xf numFmtId="49" fontId="14" fillId="0" borderId="13" xfId="0" applyNumberFormat="1" applyFont="1" applyBorder="1" applyAlignment="1">
      <alignment horizontal="center" vertical="center"/>
    </xf>
    <xf numFmtId="49" fontId="14" fillId="0" borderId="52" xfId="0" applyNumberFormat="1" applyFont="1" applyBorder="1" applyAlignment="1">
      <alignment horizontal="center" vertical="top"/>
    </xf>
    <xf numFmtId="0" fontId="13" fillId="0" borderId="52" xfId="21" applyFont="1" applyBorder="1" applyAlignment="1">
      <alignment horizontal="center" vertical="top"/>
      <protection/>
    </xf>
    <xf numFmtId="0" fontId="13" fillId="0" borderId="0" xfId="21" applyFont="1" applyBorder="1" applyAlignment="1">
      <alignment horizontal="center" vertical="top"/>
      <protection/>
    </xf>
    <xf numFmtId="0" fontId="26" fillId="0" borderId="0" xfId="21" applyFont="1" applyBorder="1" applyAlignment="1">
      <alignment vertical="top"/>
      <protection/>
    </xf>
    <xf numFmtId="0" fontId="13" fillId="0" borderId="9" xfId="21" applyFont="1" applyBorder="1" applyAlignment="1">
      <alignment vertical="top"/>
      <protection/>
    </xf>
    <xf numFmtId="0" fontId="13" fillId="0" borderId="9" xfId="21" applyFont="1" applyBorder="1" applyAlignment="1">
      <alignment horizontal="center" vertical="top"/>
      <protection/>
    </xf>
    <xf numFmtId="0" fontId="13" fillId="0" borderId="9" xfId="21" applyFont="1" applyBorder="1" applyAlignment="1" applyProtection="1">
      <alignment horizontal="centerContinuous" vertical="top"/>
      <protection hidden="1" locked="0"/>
    </xf>
    <xf numFmtId="0" fontId="13" fillId="0" borderId="0" xfId="21" applyFont="1" applyBorder="1" applyAlignment="1" applyProtection="1">
      <alignment horizontal="center" vertical="top"/>
      <protection hidden="1" locked="0"/>
    </xf>
    <xf numFmtId="0" fontId="27" fillId="0" borderId="9" xfId="21" applyFont="1" applyBorder="1" applyAlignment="1">
      <alignment horizontal="center" vertical="top"/>
      <protection/>
    </xf>
    <xf numFmtId="0" fontId="13" fillId="0" borderId="60" xfId="21" applyFont="1" applyBorder="1" applyAlignment="1">
      <alignment horizontal="center" vertical="top"/>
      <protection/>
    </xf>
    <xf numFmtId="0" fontId="4" fillId="0" borderId="36" xfId="21" applyFont="1" applyBorder="1" applyAlignment="1">
      <alignment horizontal="center"/>
      <protection/>
    </xf>
    <xf numFmtId="0" fontId="14" fillId="0" borderId="13" xfId="21" applyFont="1" applyBorder="1" applyAlignment="1">
      <alignment wrapText="1"/>
      <protection/>
    </xf>
    <xf numFmtId="0" fontId="14" fillId="0" borderId="13" xfId="21" applyFont="1" applyBorder="1" applyAlignment="1">
      <alignment horizontal="center"/>
      <protection/>
    </xf>
    <xf numFmtId="0" fontId="14" fillId="0" borderId="13" xfId="21" applyFont="1" applyBorder="1" applyAlignment="1" applyProtection="1">
      <alignment horizontal="centerContinuous"/>
      <protection hidden="1" locked="0"/>
    </xf>
    <xf numFmtId="3" fontId="13" fillId="0" borderId="13" xfId="21" applyNumberFormat="1" applyFont="1" applyBorder="1" applyAlignment="1" applyProtection="1">
      <alignment/>
      <protection hidden="1" locked="0"/>
    </xf>
    <xf numFmtId="3" fontId="16" fillId="0" borderId="13" xfId="21" applyNumberFormat="1" applyFont="1" applyBorder="1">
      <alignment/>
      <protection/>
    </xf>
    <xf numFmtId="3" fontId="14" fillId="0" borderId="13" xfId="21" applyNumberFormat="1" applyFont="1" applyBorder="1">
      <alignment/>
      <protection/>
    </xf>
    <xf numFmtId="3" fontId="14" fillId="0" borderId="37" xfId="21" applyNumberFormat="1" applyFont="1" applyBorder="1">
      <alignment/>
      <protection/>
    </xf>
    <xf numFmtId="0" fontId="4" fillId="0" borderId="35" xfId="21" applyFont="1" applyBorder="1" applyAlignment="1">
      <alignment horizontal="center"/>
      <protection/>
    </xf>
    <xf numFmtId="0" fontId="12" fillId="0" borderId="66" xfId="21" applyFont="1" applyBorder="1" applyAlignment="1">
      <alignment horizontal="center"/>
      <protection/>
    </xf>
    <xf numFmtId="0" fontId="14" fillId="0" borderId="38" xfId="21" applyFont="1" applyBorder="1" applyAlignment="1">
      <alignment wrapText="1"/>
      <protection/>
    </xf>
    <xf numFmtId="0" fontId="14" fillId="0" borderId="38" xfId="21" applyFont="1" applyBorder="1" applyAlignment="1">
      <alignment horizontal="center"/>
      <protection/>
    </xf>
    <xf numFmtId="0" fontId="14" fillId="0" borderId="38" xfId="21" applyFont="1" applyBorder="1" applyAlignment="1" applyProtection="1">
      <alignment horizontal="centerContinuous"/>
      <protection hidden="1" locked="0"/>
    </xf>
    <xf numFmtId="3" fontId="13" fillId="0" borderId="38" xfId="21" applyNumberFormat="1" applyFont="1" applyBorder="1" applyAlignment="1" applyProtection="1">
      <alignment/>
      <protection hidden="1" locked="0"/>
    </xf>
    <xf numFmtId="3" fontId="16" fillId="0" borderId="38" xfId="21" applyNumberFormat="1" applyFont="1" applyBorder="1">
      <alignment/>
      <protection/>
    </xf>
    <xf numFmtId="3" fontId="14" fillId="0" borderId="38" xfId="21" applyNumberFormat="1" applyFont="1" applyBorder="1">
      <alignment/>
      <protection/>
    </xf>
    <xf numFmtId="3" fontId="26" fillId="0" borderId="0" xfId="0" applyNumberFormat="1" applyFont="1" applyAlignment="1">
      <alignment horizontal="left" vertical="center" indent="7"/>
    </xf>
    <xf numFmtId="0" fontId="29" fillId="0" borderId="25" xfId="0" applyFont="1" applyBorder="1" applyAlignment="1">
      <alignment horizontal="left" vertical="center" indent="1"/>
    </xf>
    <xf numFmtId="0" fontId="29" fillId="0" borderId="5" xfId="0" applyFont="1" applyBorder="1" applyAlignment="1">
      <alignment horizontal="left" vertical="center" indent="1"/>
    </xf>
    <xf numFmtId="0" fontId="26" fillId="0" borderId="67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4" fontId="29" fillId="0" borderId="68" xfId="0" applyNumberFormat="1" applyFont="1" applyBorder="1" applyAlignment="1">
      <alignment horizontal="center" vertical="center"/>
    </xf>
    <xf numFmtId="4" fontId="29" fillId="0" borderId="26" xfId="0" applyNumberFormat="1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4" fontId="29" fillId="0" borderId="6" xfId="0" applyNumberFormat="1" applyFont="1" applyBorder="1" applyAlignment="1">
      <alignment horizontal="center" vertical="center"/>
    </xf>
    <xf numFmtId="4" fontId="29" fillId="0" borderId="7" xfId="0" applyNumberFormat="1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4" fontId="29" fillId="0" borderId="38" xfId="0" applyNumberFormat="1" applyFont="1" applyBorder="1" applyAlignment="1">
      <alignment horizontal="center" vertical="center"/>
    </xf>
    <xf numFmtId="4" fontId="29" fillId="0" borderId="34" xfId="0" applyNumberFormat="1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9" fillId="0" borderId="35" xfId="0" applyFont="1" applyBorder="1" applyAlignment="1">
      <alignment horizontal="left" vertical="center" wrapText="1" indent="1"/>
    </xf>
    <xf numFmtId="0" fontId="18" fillId="0" borderId="0" xfId="0" applyFont="1" applyAlignment="1">
      <alignment horizontal="left" vertical="center"/>
    </xf>
    <xf numFmtId="0" fontId="31" fillId="0" borderId="0" xfId="22" applyFont="1">
      <alignment/>
      <protection/>
    </xf>
    <xf numFmtId="0" fontId="33" fillId="0" borderId="0" xfId="22" applyFont="1">
      <alignment/>
      <protection/>
    </xf>
    <xf numFmtId="0" fontId="34" fillId="0" borderId="0" xfId="22" applyFont="1">
      <alignment/>
      <protection/>
    </xf>
    <xf numFmtId="0" fontId="33" fillId="0" borderId="20" xfId="22" applyFont="1" applyBorder="1">
      <alignment/>
      <protection/>
    </xf>
    <xf numFmtId="0" fontId="33" fillId="0" borderId="16" xfId="22" applyFont="1" applyBorder="1">
      <alignment/>
      <protection/>
    </xf>
    <xf numFmtId="0" fontId="33" fillId="0" borderId="4" xfId="22" applyFont="1" applyBorder="1">
      <alignment/>
      <protection/>
    </xf>
    <xf numFmtId="0" fontId="33" fillId="7" borderId="20" xfId="22" applyFont="1" applyFill="1" applyBorder="1">
      <alignment/>
      <protection/>
    </xf>
    <xf numFmtId="0" fontId="33" fillId="7" borderId="16" xfId="22" applyFont="1" applyFill="1" applyBorder="1">
      <alignment/>
      <protection/>
    </xf>
    <xf numFmtId="3" fontId="38" fillId="2" borderId="20" xfId="22" applyNumberFormat="1" applyFont="1" applyFill="1" applyBorder="1">
      <alignment/>
      <protection/>
    </xf>
    <xf numFmtId="3" fontId="33" fillId="2" borderId="4" xfId="22" applyNumberFormat="1" applyFont="1" applyFill="1" applyBorder="1">
      <alignment/>
      <protection/>
    </xf>
    <xf numFmtId="0" fontId="39" fillId="2" borderId="20" xfId="22" applyFont="1" applyFill="1" applyBorder="1">
      <alignment/>
      <protection/>
    </xf>
    <xf numFmtId="0" fontId="33" fillId="2" borderId="16" xfId="22" applyFont="1" applyFill="1" applyBorder="1">
      <alignment/>
      <protection/>
    </xf>
    <xf numFmtId="0" fontId="40" fillId="0" borderId="6" xfId="22" applyFont="1" applyBorder="1" applyAlignment="1">
      <alignment horizontal="left"/>
      <protection/>
    </xf>
    <xf numFmtId="3" fontId="38" fillId="0" borderId="6" xfId="22" applyNumberFormat="1" applyFont="1" applyBorder="1">
      <alignment/>
      <protection/>
    </xf>
    <xf numFmtId="3" fontId="33" fillId="0" borderId="6" xfId="22" applyNumberFormat="1" applyFont="1" applyBorder="1" applyAlignment="1">
      <alignment horizontal="center" vertical="center"/>
      <protection/>
    </xf>
    <xf numFmtId="3" fontId="38" fillId="2" borderId="20" xfId="22" applyNumberFormat="1" applyFont="1" applyFill="1" applyBorder="1" applyAlignment="1">
      <alignment horizontal="right"/>
      <protection/>
    </xf>
    <xf numFmtId="0" fontId="40" fillId="0" borderId="6" xfId="22" applyFont="1" applyBorder="1">
      <alignment/>
      <protection/>
    </xf>
    <xf numFmtId="0" fontId="33" fillId="0" borderId="6" xfId="22" applyFont="1" applyBorder="1" applyAlignment="1">
      <alignment horizontal="center" vertical="center"/>
      <protection/>
    </xf>
    <xf numFmtId="0" fontId="39" fillId="0" borderId="0" xfId="22" applyFont="1" applyFill="1" applyBorder="1">
      <alignment/>
      <protection/>
    </xf>
    <xf numFmtId="0" fontId="33" fillId="0" borderId="0" xfId="22" applyFont="1" applyFill="1" applyBorder="1">
      <alignment/>
      <protection/>
    </xf>
    <xf numFmtId="3" fontId="38" fillId="0" borderId="0" xfId="22" applyNumberFormat="1" applyFont="1" applyFill="1" applyBorder="1">
      <alignment/>
      <protection/>
    </xf>
    <xf numFmtId="3" fontId="33" fillId="0" borderId="0" xfId="22" applyNumberFormat="1" applyFont="1" applyFill="1" applyBorder="1">
      <alignment/>
      <protection/>
    </xf>
    <xf numFmtId="0" fontId="40" fillId="0" borderId="0" xfId="22" applyFont="1" applyBorder="1">
      <alignment/>
      <protection/>
    </xf>
    <xf numFmtId="3" fontId="38" fillId="0" borderId="0" xfId="22" applyNumberFormat="1" applyFont="1" applyBorder="1">
      <alignment/>
      <protection/>
    </xf>
    <xf numFmtId="0" fontId="33" fillId="0" borderId="0" xfId="22" applyFont="1" applyBorder="1" applyAlignment="1">
      <alignment horizontal="center" vertical="center"/>
      <protection/>
    </xf>
    <xf numFmtId="0" fontId="32" fillId="2" borderId="14" xfId="22" applyFont="1" applyFill="1" applyBorder="1">
      <alignment/>
      <protection/>
    </xf>
    <xf numFmtId="0" fontId="33" fillId="2" borderId="14" xfId="22" applyFont="1" applyFill="1" applyBorder="1">
      <alignment/>
      <protection/>
    </xf>
    <xf numFmtId="3" fontId="33" fillId="2" borderId="14" xfId="22" applyNumberFormat="1" applyFont="1" applyFill="1" applyBorder="1">
      <alignment/>
      <protection/>
    </xf>
    <xf numFmtId="3" fontId="33" fillId="2" borderId="17" xfId="22" applyNumberFormat="1" applyFont="1" applyFill="1" applyBorder="1">
      <alignment/>
      <protection/>
    </xf>
    <xf numFmtId="0" fontId="33" fillId="0" borderId="0" xfId="22" applyFont="1" applyAlignment="1">
      <alignment horizontal="center" vertical="center"/>
      <protection/>
    </xf>
    <xf numFmtId="0" fontId="33" fillId="2" borderId="11" xfId="22" applyFont="1" applyFill="1" applyBorder="1">
      <alignment/>
      <protection/>
    </xf>
    <xf numFmtId="0" fontId="33" fillId="2" borderId="10" xfId="22" applyFont="1" applyFill="1" applyBorder="1">
      <alignment/>
      <protection/>
    </xf>
    <xf numFmtId="3" fontId="33" fillId="2" borderId="10" xfId="22" applyNumberFormat="1" applyFont="1" applyFill="1" applyBorder="1">
      <alignment/>
      <protection/>
    </xf>
    <xf numFmtId="3" fontId="33" fillId="2" borderId="3" xfId="22" applyNumberFormat="1" applyFont="1" applyFill="1" applyBorder="1">
      <alignment/>
      <protection/>
    </xf>
    <xf numFmtId="3" fontId="32" fillId="2" borderId="11" xfId="22" applyNumberFormat="1" applyFont="1" applyFill="1" applyBorder="1">
      <alignment/>
      <protection/>
    </xf>
    <xf numFmtId="3" fontId="32" fillId="2" borderId="3" xfId="22" applyNumberFormat="1" applyFont="1" applyFill="1" applyBorder="1">
      <alignment/>
      <protection/>
    </xf>
    <xf numFmtId="3" fontId="41" fillId="2" borderId="3" xfId="22" applyNumberFormat="1" applyFont="1" applyFill="1" applyBorder="1">
      <alignment/>
      <protection/>
    </xf>
    <xf numFmtId="3" fontId="37" fillId="8" borderId="10" xfId="22" applyNumberFormat="1" applyFont="1" applyFill="1" applyBorder="1" applyAlignment="1">
      <alignment vertical="center"/>
      <protection/>
    </xf>
    <xf numFmtId="0" fontId="33" fillId="8" borderId="0" xfId="22" applyFont="1" applyFill="1" applyBorder="1">
      <alignment/>
      <protection/>
    </xf>
    <xf numFmtId="3" fontId="32" fillId="0" borderId="0" xfId="22" applyNumberFormat="1" applyFont="1" applyFill="1" applyBorder="1">
      <alignment/>
      <protection/>
    </xf>
    <xf numFmtId="3" fontId="41" fillId="0" borderId="0" xfId="22" applyNumberFormat="1" applyFont="1" applyFill="1" applyBorder="1">
      <alignment/>
      <protection/>
    </xf>
    <xf numFmtId="3" fontId="37" fillId="8" borderId="0" xfId="22" applyNumberFormat="1" applyFont="1" applyFill="1" applyBorder="1" applyAlignment="1">
      <alignment vertical="center"/>
      <protection/>
    </xf>
    <xf numFmtId="0" fontId="32" fillId="9" borderId="11" xfId="22" applyFont="1" applyFill="1" applyBorder="1">
      <alignment/>
      <protection/>
    </xf>
    <xf numFmtId="0" fontId="33" fillId="9" borderId="10" xfId="22" applyFont="1" applyFill="1" applyBorder="1">
      <alignment/>
      <protection/>
    </xf>
    <xf numFmtId="3" fontId="32" fillId="9" borderId="10" xfId="22" applyNumberFormat="1" applyFont="1" applyFill="1" applyBorder="1">
      <alignment/>
      <protection/>
    </xf>
    <xf numFmtId="3" fontId="41" fillId="9" borderId="3" xfId="22" applyNumberFormat="1" applyFont="1" applyFill="1" applyBorder="1">
      <alignment/>
      <protection/>
    </xf>
    <xf numFmtId="0" fontId="33" fillId="9" borderId="11" xfId="22" applyFont="1" applyFill="1" applyBorder="1">
      <alignment/>
      <protection/>
    </xf>
    <xf numFmtId="3" fontId="41" fillId="9" borderId="10" xfId="22" applyNumberFormat="1" applyFont="1" applyFill="1" applyBorder="1">
      <alignment/>
      <protection/>
    </xf>
    <xf numFmtId="0" fontId="33" fillId="9" borderId="20" xfId="22" applyFont="1" applyFill="1" applyBorder="1">
      <alignment/>
      <protection/>
    </xf>
    <xf numFmtId="0" fontId="33" fillId="9" borderId="16" xfId="22" applyFont="1" applyFill="1" applyBorder="1">
      <alignment/>
      <protection/>
    </xf>
    <xf numFmtId="3" fontId="32" fillId="9" borderId="11" xfId="22" applyNumberFormat="1" applyFont="1" applyFill="1" applyBorder="1">
      <alignment/>
      <protection/>
    </xf>
    <xf numFmtId="3" fontId="32" fillId="9" borderId="3" xfId="22" applyNumberFormat="1" applyFont="1" applyFill="1" applyBorder="1">
      <alignment/>
      <protection/>
    </xf>
    <xf numFmtId="0" fontId="37" fillId="9" borderId="11" xfId="22" applyFont="1" applyFill="1" applyBorder="1">
      <alignment/>
      <protection/>
    </xf>
    <xf numFmtId="0" fontId="32" fillId="9" borderId="10" xfId="22" applyFont="1" applyFill="1" applyBorder="1">
      <alignment/>
      <protection/>
    </xf>
    <xf numFmtId="3" fontId="33" fillId="9" borderId="10" xfId="22" applyNumberFormat="1" applyFont="1" applyFill="1" applyBorder="1">
      <alignment/>
      <protection/>
    </xf>
    <xf numFmtId="3" fontId="37" fillId="9" borderId="10" xfId="22" applyNumberFormat="1" applyFont="1" applyFill="1" applyBorder="1">
      <alignment/>
      <protection/>
    </xf>
    <xf numFmtId="0" fontId="41" fillId="9" borderId="3" xfId="22" applyFont="1" applyFill="1" applyBorder="1">
      <alignment/>
      <protection/>
    </xf>
    <xf numFmtId="3" fontId="41" fillId="9" borderId="11" xfId="22" applyNumberFormat="1" applyFont="1" applyFill="1" applyBorder="1">
      <alignment/>
      <protection/>
    </xf>
    <xf numFmtId="0" fontId="41" fillId="9" borderId="10" xfId="22" applyFont="1" applyFill="1" applyBorder="1">
      <alignment/>
      <protection/>
    </xf>
    <xf numFmtId="0" fontId="41" fillId="0" borderId="0" xfId="22" applyFont="1" applyFill="1" applyBorder="1">
      <alignment/>
      <protection/>
    </xf>
    <xf numFmtId="0" fontId="41" fillId="0" borderId="0" xfId="22" applyFont="1" applyFill="1" applyBorder="1" applyAlignment="1">
      <alignment horizontal="center"/>
      <protection/>
    </xf>
    <xf numFmtId="3" fontId="37" fillId="0" borderId="0" xfId="22" applyNumberFormat="1" applyFont="1" applyFill="1" applyBorder="1">
      <alignment/>
      <protection/>
    </xf>
    <xf numFmtId="0" fontId="33" fillId="0" borderId="0" xfId="22" applyFont="1" applyFill="1">
      <alignment/>
      <protection/>
    </xf>
    <xf numFmtId="0" fontId="33" fillId="0" borderId="0" xfId="22" applyFont="1" applyFill="1" applyAlignment="1">
      <alignment horizontal="center" vertical="center"/>
      <protection/>
    </xf>
    <xf numFmtId="0" fontId="25" fillId="0" borderId="0" xfId="22" applyFont="1">
      <alignment/>
      <protection/>
    </xf>
    <xf numFmtId="0" fontId="42" fillId="0" borderId="0" xfId="22" applyFont="1">
      <alignment/>
      <protection/>
    </xf>
    <xf numFmtId="0" fontId="39" fillId="0" borderId="0" xfId="22" applyFont="1">
      <alignment/>
      <protection/>
    </xf>
    <xf numFmtId="0" fontId="41" fillId="0" borderId="0" xfId="22" applyFont="1">
      <alignment/>
      <protection/>
    </xf>
    <xf numFmtId="0" fontId="43" fillId="0" borderId="0" xfId="24" applyFont="1">
      <alignment/>
      <protection/>
    </xf>
    <xf numFmtId="0" fontId="44" fillId="0" borderId="0" xfId="24" applyFont="1">
      <alignment/>
      <protection/>
    </xf>
    <xf numFmtId="0" fontId="44" fillId="0" borderId="20" xfId="24" applyFont="1" applyBorder="1">
      <alignment/>
      <protection/>
    </xf>
    <xf numFmtId="0" fontId="44" fillId="0" borderId="16" xfId="24" applyFont="1" applyBorder="1">
      <alignment/>
      <protection/>
    </xf>
    <xf numFmtId="0" fontId="44" fillId="1" borderId="20" xfId="24" applyFont="1" applyFill="1" applyBorder="1">
      <alignment/>
      <protection/>
    </xf>
    <xf numFmtId="0" fontId="44" fillId="1" borderId="16" xfId="24" applyFont="1" applyFill="1" applyBorder="1">
      <alignment/>
      <protection/>
    </xf>
    <xf numFmtId="3" fontId="45" fillId="0" borderId="16" xfId="24" applyNumberFormat="1" applyFont="1" applyBorder="1">
      <alignment/>
      <protection/>
    </xf>
    <xf numFmtId="0" fontId="38" fillId="2" borderId="20" xfId="22" applyNumberFormat="1" applyFont="1" applyFill="1" applyBorder="1">
      <alignment/>
      <protection/>
    </xf>
    <xf numFmtId="0" fontId="33" fillId="2" borderId="4" xfId="22" applyNumberFormat="1" applyFont="1" applyFill="1" applyBorder="1">
      <alignment/>
      <protection/>
    </xf>
    <xf numFmtId="0" fontId="50" fillId="0" borderId="0" xfId="24" applyFont="1">
      <alignment/>
      <protection/>
    </xf>
    <xf numFmtId="3" fontId="45" fillId="0" borderId="0" xfId="24" applyNumberFormat="1" applyFont="1" applyBorder="1">
      <alignment/>
      <protection/>
    </xf>
    <xf numFmtId="0" fontId="45" fillId="0" borderId="19" xfId="24" applyFont="1" applyBorder="1">
      <alignment/>
      <protection/>
    </xf>
    <xf numFmtId="0" fontId="45" fillId="0" borderId="0" xfId="24" applyFont="1" applyBorder="1">
      <alignment/>
      <protection/>
    </xf>
    <xf numFmtId="3" fontId="47" fillId="0" borderId="16" xfId="24" applyNumberFormat="1" applyFont="1" applyBorder="1" applyAlignment="1">
      <alignment vertical="center"/>
      <protection/>
    </xf>
    <xf numFmtId="0" fontId="47" fillId="0" borderId="16" xfId="24" applyNumberFormat="1" applyFont="1" applyBorder="1" applyAlignment="1">
      <alignment vertical="center"/>
      <protection/>
    </xf>
    <xf numFmtId="0" fontId="45" fillId="0" borderId="19" xfId="24" applyFont="1" applyBorder="1" applyAlignment="1">
      <alignment vertical="center"/>
      <protection/>
    </xf>
    <xf numFmtId="0" fontId="44" fillId="0" borderId="0" xfId="24" applyFont="1" applyBorder="1" applyAlignment="1">
      <alignment vertical="center"/>
      <protection/>
    </xf>
    <xf numFmtId="3" fontId="44" fillId="0" borderId="0" xfId="24" applyNumberFormat="1" applyFont="1" applyBorder="1" applyAlignment="1">
      <alignment vertical="center"/>
      <protection/>
    </xf>
    <xf numFmtId="3" fontId="44" fillId="1" borderId="10" xfId="24" applyNumberFormat="1" applyFont="1" applyFill="1" applyBorder="1" applyAlignment="1">
      <alignment vertical="center"/>
      <protection/>
    </xf>
    <xf numFmtId="3" fontId="48" fillId="0" borderId="11" xfId="24" applyNumberFormat="1" applyFont="1" applyFill="1" applyBorder="1" applyAlignment="1">
      <alignment vertical="center"/>
      <protection/>
    </xf>
    <xf numFmtId="3" fontId="48" fillId="1" borderId="10" xfId="24" applyNumberFormat="1" applyFont="1" applyFill="1" applyBorder="1" applyAlignment="1">
      <alignment vertical="center"/>
      <protection/>
    </xf>
    <xf numFmtId="0" fontId="44" fillId="0" borderId="19" xfId="24" applyFont="1" applyBorder="1" applyAlignment="1">
      <alignment vertical="center"/>
      <protection/>
    </xf>
    <xf numFmtId="0" fontId="44" fillId="0" borderId="0" xfId="24" applyFont="1" applyBorder="1" applyAlignment="1">
      <alignment vertical="center"/>
      <protection/>
    </xf>
    <xf numFmtId="3" fontId="45" fillId="0" borderId="0" xfId="24" applyNumberFormat="1" applyFont="1" applyBorder="1" applyAlignment="1">
      <alignment vertical="center"/>
      <protection/>
    </xf>
    <xf numFmtId="0" fontId="48" fillId="1" borderId="11" xfId="24" applyFont="1" applyFill="1" applyBorder="1" applyAlignment="1">
      <alignment vertical="center"/>
      <protection/>
    </xf>
    <xf numFmtId="6" fontId="48" fillId="1" borderId="10" xfId="24" applyNumberFormat="1" applyFont="1" applyFill="1" applyBorder="1" applyAlignment="1">
      <alignment vertical="center"/>
      <protection/>
    </xf>
    <xf numFmtId="0" fontId="48" fillId="1" borderId="10" xfId="24" applyFont="1" applyFill="1" applyBorder="1" applyAlignment="1">
      <alignment vertical="center"/>
      <protection/>
    </xf>
    <xf numFmtId="3" fontId="48" fillId="0" borderId="11" xfId="24" applyNumberFormat="1" applyFont="1" applyBorder="1" applyAlignment="1">
      <alignment vertical="center"/>
      <protection/>
    </xf>
    <xf numFmtId="0" fontId="43" fillId="1" borderId="11" xfId="24" applyFont="1" applyFill="1" applyBorder="1" applyAlignment="1">
      <alignment vertical="center"/>
      <protection/>
    </xf>
    <xf numFmtId="0" fontId="51" fillId="1" borderId="11" xfId="24" applyFont="1" applyFill="1" applyBorder="1" applyAlignment="1">
      <alignment vertical="center"/>
      <protection/>
    </xf>
    <xf numFmtId="0" fontId="51" fillId="1" borderId="10" xfId="24" applyFont="1" applyFill="1" applyBorder="1" applyAlignment="1">
      <alignment vertical="center"/>
      <protection/>
    </xf>
    <xf numFmtId="2" fontId="51" fillId="1" borderId="10" xfId="24" applyNumberFormat="1" applyFont="1" applyFill="1" applyBorder="1" applyAlignment="1">
      <alignment horizontal="left" vertical="center"/>
      <protection/>
    </xf>
    <xf numFmtId="0" fontId="51" fillId="1" borderId="20" xfId="24" applyFont="1" applyFill="1" applyBorder="1" applyAlignment="1">
      <alignment vertical="center"/>
      <protection/>
    </xf>
    <xf numFmtId="2" fontId="51" fillId="1" borderId="16" xfId="24" applyNumberFormat="1" applyFont="1" applyFill="1" applyBorder="1" applyAlignment="1">
      <alignment horizontal="left" vertical="center"/>
      <protection/>
    </xf>
    <xf numFmtId="0" fontId="51" fillId="1" borderId="16" xfId="24" applyFont="1" applyFill="1" applyBorder="1" applyAlignment="1">
      <alignment vertical="center"/>
      <protection/>
    </xf>
    <xf numFmtId="0" fontId="51" fillId="1" borderId="3" xfId="24" applyFont="1" applyFill="1" applyBorder="1" applyAlignment="1">
      <alignment vertical="center"/>
      <protection/>
    </xf>
    <xf numFmtId="0" fontId="52" fillId="1" borderId="11" xfId="24" applyFont="1" applyFill="1" applyBorder="1" applyAlignment="1">
      <alignment vertical="center"/>
      <protection/>
    </xf>
    <xf numFmtId="0" fontId="52" fillId="1" borderId="20" xfId="24" applyFont="1" applyFill="1" applyBorder="1" applyAlignment="1">
      <alignment vertical="center"/>
      <protection/>
    </xf>
    <xf numFmtId="0" fontId="51" fillId="1" borderId="4" xfId="24" applyFont="1" applyFill="1" applyBorder="1" applyAlignment="1">
      <alignment vertical="center"/>
      <protection/>
    </xf>
    <xf numFmtId="0" fontId="48" fillId="0" borderId="0" xfId="24" applyFont="1">
      <alignment/>
      <protection/>
    </xf>
    <xf numFmtId="0" fontId="37" fillId="4" borderId="11" xfId="22" applyFont="1" applyFill="1" applyBorder="1" applyAlignment="1">
      <alignment vertical="center"/>
      <protection/>
    </xf>
    <xf numFmtId="0" fontId="32" fillId="4" borderId="10" xfId="22" applyFont="1" applyFill="1" applyBorder="1" applyAlignment="1">
      <alignment vertical="center"/>
      <protection/>
    </xf>
    <xf numFmtId="3" fontId="33" fillId="4" borderId="10" xfId="22" applyNumberFormat="1" applyFont="1" applyFill="1" applyBorder="1" applyAlignment="1">
      <alignment vertical="center"/>
      <protection/>
    </xf>
    <xf numFmtId="3" fontId="37" fillId="4" borderId="11" xfId="22" applyNumberFormat="1" applyFont="1" applyFill="1" applyBorder="1" applyAlignment="1">
      <alignment vertical="center"/>
      <protection/>
    </xf>
    <xf numFmtId="0" fontId="41" fillId="4" borderId="3" xfId="22" applyFont="1" applyFill="1" applyBorder="1" applyAlignment="1">
      <alignment vertical="center"/>
      <protection/>
    </xf>
    <xf numFmtId="0" fontId="37" fillId="4" borderId="10" xfId="22" applyFont="1" applyFill="1" applyBorder="1" applyAlignment="1">
      <alignment vertical="center"/>
      <protection/>
    </xf>
    <xf numFmtId="3" fontId="48" fillId="1" borderId="10" xfId="24" applyNumberFormat="1" applyFont="1" applyFill="1" applyBorder="1" applyAlignment="1">
      <alignment vertical="center"/>
      <protection/>
    </xf>
    <xf numFmtId="0" fontId="48" fillId="0" borderId="0" xfId="24" applyFont="1">
      <alignment/>
      <protection/>
    </xf>
    <xf numFmtId="0" fontId="45" fillId="0" borderId="0" xfId="24" applyFont="1">
      <alignment/>
      <protection/>
    </xf>
    <xf numFmtId="0" fontId="54" fillId="0" borderId="0" xfId="24" applyNumberFormat="1" applyFont="1" applyAlignment="1">
      <alignment vertical="center"/>
      <protection/>
    </xf>
    <xf numFmtId="0" fontId="51" fillId="1" borderId="10" xfId="24" applyFont="1" applyFill="1" applyBorder="1" applyAlignment="1">
      <alignment horizontal="left" vertical="center" indent="5"/>
      <protection/>
    </xf>
    <xf numFmtId="0" fontId="45" fillId="0" borderId="0" xfId="24" applyFont="1" applyAlignment="1">
      <alignment horizontal="center"/>
      <protection/>
    </xf>
    <xf numFmtId="0" fontId="44" fillId="0" borderId="0" xfId="24" applyFont="1" applyAlignment="1">
      <alignment horizontal="center"/>
      <protection/>
    </xf>
    <xf numFmtId="0" fontId="44" fillId="0" borderId="4" xfId="24" applyFont="1" applyBorder="1" applyAlignment="1">
      <alignment horizontal="center"/>
      <protection/>
    </xf>
    <xf numFmtId="0" fontId="44" fillId="0" borderId="4" xfId="24" applyFont="1" applyBorder="1" applyAlignment="1">
      <alignment horizontal="center" vertical="center"/>
      <protection/>
    </xf>
    <xf numFmtId="3" fontId="44" fillId="0" borderId="4" xfId="24" applyNumberFormat="1" applyFont="1" applyBorder="1" applyAlignment="1">
      <alignment horizontal="center" vertical="center"/>
      <protection/>
    </xf>
    <xf numFmtId="0" fontId="44" fillId="0" borderId="4" xfId="24" applyNumberFormat="1" applyFont="1" applyBorder="1" applyAlignment="1">
      <alignment horizontal="center" vertical="center"/>
      <protection/>
    </xf>
    <xf numFmtId="0" fontId="44" fillId="0" borderId="15" xfId="24" applyFont="1" applyBorder="1" applyAlignment="1">
      <alignment horizontal="center" vertical="center"/>
      <protection/>
    </xf>
    <xf numFmtId="0" fontId="44" fillId="1" borderId="3" xfId="24" applyFont="1" applyFill="1" applyBorder="1" applyAlignment="1">
      <alignment horizontal="center" vertical="center"/>
      <protection/>
    </xf>
    <xf numFmtId="0" fontId="49" fillId="0" borderId="4" xfId="24" applyFont="1" applyFill="1" applyBorder="1" applyAlignment="1">
      <alignment horizontal="center" vertical="center"/>
      <protection/>
    </xf>
    <xf numFmtId="0" fontId="49" fillId="1" borderId="3" xfId="24" applyFont="1" applyFill="1" applyBorder="1" applyAlignment="1">
      <alignment horizontal="center" vertical="center"/>
      <protection/>
    </xf>
    <xf numFmtId="0" fontId="49" fillId="0" borderId="3" xfId="24" applyFont="1" applyFill="1" applyBorder="1" applyAlignment="1">
      <alignment horizontal="center" vertical="center"/>
      <protection/>
    </xf>
    <xf numFmtId="0" fontId="49" fillId="0" borderId="4" xfId="24" applyFont="1" applyBorder="1" applyAlignment="1">
      <alignment horizontal="center" vertical="center"/>
      <protection/>
    </xf>
    <xf numFmtId="0" fontId="48" fillId="0" borderId="3" xfId="24" applyFont="1" applyBorder="1" applyAlignment="1">
      <alignment horizontal="center" vertical="center"/>
      <protection/>
    </xf>
    <xf numFmtId="0" fontId="45" fillId="0" borderId="15" xfId="24" applyFont="1" applyBorder="1" applyAlignment="1">
      <alignment horizontal="center"/>
      <protection/>
    </xf>
    <xf numFmtId="0" fontId="43" fillId="1" borderId="3" xfId="24" applyFont="1" applyFill="1" applyBorder="1" applyAlignment="1">
      <alignment horizontal="center" vertical="center"/>
      <protection/>
    </xf>
    <xf numFmtId="0" fontId="55" fillId="0" borderId="0" xfId="0" applyFont="1" applyAlignment="1">
      <alignment horizontal="left" vertical="center" indent="15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 indent="1"/>
    </xf>
    <xf numFmtId="0" fontId="55" fillId="3" borderId="51" xfId="0" applyNumberFormat="1" applyFont="1" applyFill="1" applyBorder="1" applyAlignment="1">
      <alignment horizontal="center" vertical="center"/>
    </xf>
    <xf numFmtId="0" fontId="55" fillId="3" borderId="70" xfId="0" applyFont="1" applyFill="1" applyBorder="1" applyAlignment="1">
      <alignment horizontal="center" vertical="center"/>
    </xf>
    <xf numFmtId="0" fontId="58" fillId="0" borderId="25" xfId="0" applyNumberFormat="1" applyFont="1" applyFill="1" applyBorder="1" applyAlignment="1" applyProtection="1">
      <alignment horizontal="left" vertical="center" indent="1"/>
      <protection/>
    </xf>
    <xf numFmtId="3" fontId="57" fillId="0" borderId="68" xfId="0" applyNumberFormat="1" applyFont="1" applyBorder="1" applyAlignment="1">
      <alignment horizontal="right" vertical="center" indent="1"/>
    </xf>
    <xf numFmtId="0" fontId="59" fillId="0" borderId="5" xfId="0" applyNumberFormat="1" applyFont="1" applyFill="1" applyBorder="1" applyAlignment="1" applyProtection="1">
      <alignment horizontal="left" vertical="center" indent="1"/>
      <protection/>
    </xf>
    <xf numFmtId="3" fontId="57" fillId="0" borderId="6" xfId="0" applyNumberFormat="1" applyFont="1" applyBorder="1" applyAlignment="1">
      <alignment horizontal="right" vertical="center" indent="1"/>
    </xf>
    <xf numFmtId="0" fontId="55" fillId="0" borderId="5" xfId="0" applyFont="1" applyBorder="1" applyAlignment="1">
      <alignment horizontal="left" vertical="center" indent="1"/>
    </xf>
    <xf numFmtId="3" fontId="55" fillId="0" borderId="6" xfId="0" applyNumberFormat="1" applyFont="1" applyBorder="1" applyAlignment="1">
      <alignment horizontal="right" vertical="center" indent="1"/>
    </xf>
    <xf numFmtId="3" fontId="57" fillId="0" borderId="0" xfId="0" applyNumberFormat="1" applyFont="1" applyAlignment="1">
      <alignment horizontal="right" vertical="center" indent="1"/>
    </xf>
    <xf numFmtId="0" fontId="60" fillId="0" borderId="0" xfId="0" applyNumberFormat="1" applyFont="1" applyFill="1" applyBorder="1" applyAlignment="1" applyProtection="1">
      <alignment horizontal="left" vertical="center" indent="1"/>
      <protection/>
    </xf>
    <xf numFmtId="0" fontId="18" fillId="0" borderId="0" xfId="0" applyNumberFormat="1" applyFont="1" applyFill="1" applyBorder="1" applyAlignment="1" applyProtection="1">
      <alignment horizontal="left" vertical="center" indent="10"/>
      <protection/>
    </xf>
    <xf numFmtId="49" fontId="14" fillId="0" borderId="0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horizontal="left" vertical="center" indent="1"/>
      <protection/>
    </xf>
    <xf numFmtId="49" fontId="14" fillId="0" borderId="54" xfId="0" applyNumberFormat="1" applyFont="1" applyBorder="1" applyAlignment="1">
      <alignment horizontal="center" vertical="center"/>
    </xf>
    <xf numFmtId="0" fontId="14" fillId="0" borderId="54" xfId="0" applyFont="1" applyBorder="1" applyAlignment="1">
      <alignment horizontal="left" vertical="center"/>
    </xf>
    <xf numFmtId="0" fontId="14" fillId="0" borderId="54" xfId="0" applyFont="1" applyBorder="1" applyAlignment="1">
      <alignment horizontal="center" vertical="center"/>
    </xf>
    <xf numFmtId="3" fontId="14" fillId="0" borderId="54" xfId="0" applyNumberFormat="1" applyFont="1" applyBorder="1" applyAlignment="1">
      <alignment horizontal="center" vertical="center"/>
    </xf>
    <xf numFmtId="4" fontId="14" fillId="0" borderId="54" xfId="0" applyNumberFormat="1" applyFont="1" applyBorder="1" applyAlignment="1">
      <alignment horizontal="center" vertical="center"/>
    </xf>
    <xf numFmtId="0" fontId="55" fillId="0" borderId="0" xfId="0" applyFont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 wrapText="1"/>
    </xf>
    <xf numFmtId="2" fontId="13" fillId="0" borderId="68" xfId="0" applyNumberFormat="1" applyFont="1" applyBorder="1" applyAlignment="1">
      <alignment horizontal="center" vertical="center" wrapText="1"/>
    </xf>
    <xf numFmtId="2" fontId="13" fillId="0" borderId="26" xfId="0" applyNumberFormat="1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30" fillId="5" borderId="18" xfId="22" applyFont="1" applyFill="1" applyBorder="1" applyAlignment="1">
      <alignment horizontal="center"/>
      <protection/>
    </xf>
    <xf numFmtId="0" fontId="30" fillId="5" borderId="14" xfId="22" applyFont="1" applyFill="1" applyBorder="1" applyAlignment="1">
      <alignment horizontal="center"/>
      <protection/>
    </xf>
    <xf numFmtId="0" fontId="30" fillId="5" borderId="17" xfId="22" applyFont="1" applyFill="1" applyBorder="1" applyAlignment="1">
      <alignment horizontal="center"/>
      <protection/>
    </xf>
    <xf numFmtId="0" fontId="30" fillId="5" borderId="20" xfId="22" applyFont="1" applyFill="1" applyBorder="1" applyAlignment="1">
      <alignment horizontal="center"/>
      <protection/>
    </xf>
    <xf numFmtId="0" fontId="30" fillId="5" borderId="16" xfId="22" applyFont="1" applyFill="1" applyBorder="1" applyAlignment="1">
      <alignment horizontal="center"/>
      <protection/>
    </xf>
    <xf numFmtId="0" fontId="30" fillId="5" borderId="4" xfId="22" applyFont="1" applyFill="1" applyBorder="1" applyAlignment="1">
      <alignment horizontal="center"/>
      <protection/>
    </xf>
    <xf numFmtId="0" fontId="32" fillId="0" borderId="0" xfId="22" applyFont="1" applyAlignment="1">
      <alignment horizontal="center" vertical="center"/>
      <protection/>
    </xf>
    <xf numFmtId="0" fontId="32" fillId="2" borderId="18" xfId="22" applyFont="1" applyFill="1" applyBorder="1" applyAlignment="1">
      <alignment horizontal="left" vertical="center"/>
      <protection/>
    </xf>
    <xf numFmtId="0" fontId="32" fillId="2" borderId="14" xfId="22" applyFont="1" applyFill="1" applyBorder="1" applyAlignment="1">
      <alignment horizontal="left" vertical="center"/>
      <protection/>
    </xf>
    <xf numFmtId="0" fontId="32" fillId="2" borderId="17" xfId="22" applyFont="1" applyFill="1" applyBorder="1" applyAlignment="1">
      <alignment horizontal="left" vertical="center"/>
      <protection/>
    </xf>
    <xf numFmtId="0" fontId="32" fillId="2" borderId="20" xfId="22" applyFont="1" applyFill="1" applyBorder="1" applyAlignment="1">
      <alignment horizontal="left" vertical="center"/>
      <protection/>
    </xf>
    <xf numFmtId="0" fontId="32" fillId="2" borderId="16" xfId="22" applyFont="1" applyFill="1" applyBorder="1" applyAlignment="1">
      <alignment horizontal="left" vertical="center"/>
      <protection/>
    </xf>
    <xf numFmtId="0" fontId="32" fillId="2" borderId="4" xfId="22" applyFont="1" applyFill="1" applyBorder="1" applyAlignment="1">
      <alignment horizontal="left" vertical="center"/>
      <protection/>
    </xf>
    <xf numFmtId="0" fontId="35" fillId="0" borderId="0" xfId="22" applyFont="1" applyFill="1" applyBorder="1" applyAlignment="1">
      <alignment horizontal="center"/>
      <protection/>
    </xf>
    <xf numFmtId="0" fontId="37" fillId="10" borderId="18" xfId="22" applyFont="1" applyFill="1" applyBorder="1" applyAlignment="1">
      <alignment horizontal="center"/>
      <protection/>
    </xf>
    <xf numFmtId="0" fontId="37" fillId="10" borderId="14" xfId="22" applyFont="1" applyFill="1" applyBorder="1" applyAlignment="1">
      <alignment horizontal="center"/>
      <protection/>
    </xf>
    <xf numFmtId="0" fontId="37" fillId="10" borderId="17" xfId="22" applyFont="1" applyFill="1" applyBorder="1" applyAlignment="1">
      <alignment horizontal="center"/>
      <protection/>
    </xf>
    <xf numFmtId="0" fontId="37" fillId="10" borderId="20" xfId="22" applyFont="1" applyFill="1" applyBorder="1" applyAlignment="1">
      <alignment horizontal="center"/>
      <protection/>
    </xf>
    <xf numFmtId="0" fontId="37" fillId="10" borderId="16" xfId="22" applyFont="1" applyFill="1" applyBorder="1" applyAlignment="1">
      <alignment horizontal="center"/>
      <protection/>
    </xf>
    <xf numFmtId="0" fontId="37" fillId="10" borderId="4" xfId="22" applyFont="1" applyFill="1" applyBorder="1" applyAlignment="1">
      <alignment horizontal="center"/>
      <protection/>
    </xf>
    <xf numFmtId="0" fontId="36" fillId="2" borderId="18" xfId="22" applyFont="1" applyFill="1" applyBorder="1" applyAlignment="1">
      <alignment horizontal="center" vertical="center"/>
      <protection/>
    </xf>
    <xf numFmtId="0" fontId="36" fillId="2" borderId="17" xfId="22" applyFont="1" applyFill="1" applyBorder="1" applyAlignment="1">
      <alignment horizontal="center" vertical="center"/>
      <protection/>
    </xf>
    <xf numFmtId="0" fontId="36" fillId="2" borderId="20" xfId="22" applyFont="1" applyFill="1" applyBorder="1" applyAlignment="1">
      <alignment horizontal="center" vertical="center"/>
      <protection/>
    </xf>
    <xf numFmtId="0" fontId="36" fillId="2" borderId="4" xfId="22" applyFont="1" applyFill="1" applyBorder="1" applyAlignment="1">
      <alignment horizontal="center" vertical="center"/>
      <protection/>
    </xf>
    <xf numFmtId="0" fontId="32" fillId="0" borderId="16" xfId="22" applyFont="1" applyBorder="1" applyAlignment="1">
      <alignment horizontal="center" vertical="center"/>
      <protection/>
    </xf>
    <xf numFmtId="0" fontId="32" fillId="9" borderId="10" xfId="22" applyFont="1" applyFill="1" applyBorder="1" applyAlignment="1">
      <alignment horizontal="right"/>
      <protection/>
    </xf>
    <xf numFmtId="0" fontId="37" fillId="0" borderId="18" xfId="22" applyFont="1" applyBorder="1" applyAlignment="1">
      <alignment horizontal="center"/>
      <protection/>
    </xf>
    <xf numFmtId="0" fontId="37" fillId="0" borderId="14" xfId="22" applyFont="1" applyBorder="1" applyAlignment="1">
      <alignment horizontal="center"/>
      <protection/>
    </xf>
    <xf numFmtId="0" fontId="37" fillId="0" borderId="17" xfId="22" applyFont="1" applyBorder="1" applyAlignment="1">
      <alignment horizontal="center"/>
      <protection/>
    </xf>
    <xf numFmtId="0" fontId="33" fillId="9" borderId="10" xfId="22" applyFont="1" applyFill="1" applyBorder="1" applyAlignment="1">
      <alignment horizontal="left"/>
      <protection/>
    </xf>
    <xf numFmtId="3" fontId="32" fillId="9" borderId="10" xfId="22" applyNumberFormat="1" applyFont="1" applyFill="1" applyBorder="1" applyAlignment="1">
      <alignment horizontal="center"/>
      <protection/>
    </xf>
    <xf numFmtId="0" fontId="33" fillId="2" borderId="11" xfId="22" applyFont="1" applyFill="1" applyBorder="1" applyAlignment="1">
      <alignment horizontal="left"/>
      <protection/>
    </xf>
    <xf numFmtId="0" fontId="33" fillId="2" borderId="10" xfId="22" applyFont="1" applyFill="1" applyBorder="1" applyAlignment="1">
      <alignment horizontal="left"/>
      <protection/>
    </xf>
    <xf numFmtId="0" fontId="33" fillId="2" borderId="3" xfId="22" applyFont="1" applyFill="1" applyBorder="1" applyAlignment="1">
      <alignment horizontal="left"/>
      <protection/>
    </xf>
    <xf numFmtId="3" fontId="32" fillId="9" borderId="11" xfId="22" applyNumberFormat="1" applyFont="1" applyFill="1" applyBorder="1" applyAlignment="1">
      <alignment horizontal="right"/>
      <protection/>
    </xf>
    <xf numFmtId="3" fontId="32" fillId="9" borderId="10" xfId="22" applyNumberFormat="1" applyFont="1" applyFill="1" applyBorder="1" applyAlignment="1">
      <alignment horizontal="right"/>
      <protection/>
    </xf>
    <xf numFmtId="3" fontId="32" fillId="9" borderId="3" xfId="22" applyNumberFormat="1" applyFont="1" applyFill="1" applyBorder="1" applyAlignment="1">
      <alignment horizontal="right"/>
      <protection/>
    </xf>
    <xf numFmtId="0" fontId="53" fillId="1" borderId="18" xfId="24" applyNumberFormat="1" applyFont="1" applyFill="1" applyBorder="1" applyAlignment="1">
      <alignment horizontal="center" vertical="center"/>
      <protection/>
    </xf>
    <xf numFmtId="0" fontId="53" fillId="1" borderId="14" xfId="24" applyNumberFormat="1" applyFont="1" applyFill="1" applyBorder="1" applyAlignment="1">
      <alignment horizontal="center" vertical="center"/>
      <protection/>
    </xf>
    <xf numFmtId="0" fontId="53" fillId="1" borderId="17" xfId="24" applyNumberFormat="1" applyFont="1" applyFill="1" applyBorder="1" applyAlignment="1">
      <alignment horizontal="center" vertical="center"/>
      <protection/>
    </xf>
    <xf numFmtId="0" fontId="53" fillId="1" borderId="20" xfId="24" applyNumberFormat="1" applyFont="1" applyFill="1" applyBorder="1" applyAlignment="1">
      <alignment horizontal="center" vertical="center"/>
      <protection/>
    </xf>
    <xf numFmtId="0" fontId="53" fillId="1" borderId="16" xfId="24" applyNumberFormat="1" applyFont="1" applyFill="1" applyBorder="1" applyAlignment="1">
      <alignment horizontal="center" vertical="center"/>
      <protection/>
    </xf>
    <xf numFmtId="0" fontId="53" fillId="1" borderId="4" xfId="24" applyNumberFormat="1" applyFont="1" applyFill="1" applyBorder="1" applyAlignment="1">
      <alignment horizontal="center" vertical="center"/>
      <protection/>
    </xf>
    <xf numFmtId="0" fontId="46" fillId="0" borderId="16" xfId="24" applyFont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77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ITKISEL" xfId="21"/>
    <cellStyle name="Normal_DS-hesap" xfId="22"/>
    <cellStyle name="Normal_Huzurkent-YPKeşif" xfId="23"/>
    <cellStyle name="Normal_ÜNAL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6:A2688"/>
  <sheetViews>
    <sheetView view="pageBreakPreview" zoomScale="60" workbookViewId="0" topLeftCell="A2678">
      <selection activeCell="B2763" sqref="B2763"/>
    </sheetView>
  </sheetViews>
  <sheetFormatPr defaultColWidth="9.140625" defaultRowHeight="12.75"/>
  <sheetData>
    <row r="56" ht="12.75">
      <c r="A56">
        <v>1</v>
      </c>
    </row>
    <row r="112" ht="12.75">
      <c r="A112">
        <v>2</v>
      </c>
    </row>
    <row r="168" ht="12.75">
      <c r="A168">
        <v>3</v>
      </c>
    </row>
    <row r="224" ht="12.75">
      <c r="A224">
        <v>4</v>
      </c>
    </row>
    <row r="280" ht="12.75">
      <c r="A280">
        <v>5</v>
      </c>
    </row>
    <row r="336" ht="12.75">
      <c r="A336">
        <v>6</v>
      </c>
    </row>
    <row r="392" ht="12.75">
      <c r="A392">
        <v>7</v>
      </c>
    </row>
    <row r="448" ht="12.75">
      <c r="A448">
        <v>8</v>
      </c>
    </row>
    <row r="504" ht="12.75">
      <c r="A504">
        <v>9</v>
      </c>
    </row>
    <row r="560" ht="12.75">
      <c r="A560">
        <v>10</v>
      </c>
    </row>
    <row r="616" ht="12.75">
      <c r="A616">
        <v>11</v>
      </c>
    </row>
    <row r="672" ht="12.75">
      <c r="A672">
        <v>12</v>
      </c>
    </row>
    <row r="728" ht="12.75">
      <c r="A728">
        <v>13</v>
      </c>
    </row>
    <row r="784" ht="12.75">
      <c r="A784">
        <v>14</v>
      </c>
    </row>
    <row r="840" ht="12.75">
      <c r="A840">
        <v>15</v>
      </c>
    </row>
    <row r="896" ht="12.75">
      <c r="A896">
        <v>16</v>
      </c>
    </row>
    <row r="952" ht="12.75">
      <c r="A952">
        <v>17</v>
      </c>
    </row>
    <row r="1008" ht="12.75">
      <c r="A1008">
        <v>18</v>
      </c>
    </row>
    <row r="1064" ht="12.75">
      <c r="A1064">
        <v>19</v>
      </c>
    </row>
    <row r="1120" ht="12.75">
      <c r="A1120">
        <v>20</v>
      </c>
    </row>
    <row r="1176" ht="12.75">
      <c r="A1176">
        <v>21</v>
      </c>
    </row>
    <row r="1232" ht="12.75">
      <c r="A1232">
        <v>22</v>
      </c>
    </row>
    <row r="1288" ht="12.75">
      <c r="A1288">
        <v>23</v>
      </c>
    </row>
    <row r="1344" ht="12.75">
      <c r="A1344">
        <v>24</v>
      </c>
    </row>
    <row r="1400" ht="12.75">
      <c r="A1400">
        <v>25</v>
      </c>
    </row>
    <row r="1456" ht="12.75">
      <c r="A1456">
        <v>26</v>
      </c>
    </row>
    <row r="1512" ht="12.75">
      <c r="A1512">
        <v>27</v>
      </c>
    </row>
    <row r="1568" ht="12.75">
      <c r="A1568">
        <v>28</v>
      </c>
    </row>
    <row r="1624" ht="12.75">
      <c r="A1624">
        <v>29</v>
      </c>
    </row>
    <row r="1680" ht="12.75">
      <c r="A1680">
        <v>30</v>
      </c>
    </row>
    <row r="1736" ht="12.75">
      <c r="A1736">
        <v>31</v>
      </c>
    </row>
    <row r="1792" ht="12.75">
      <c r="A1792">
        <v>32</v>
      </c>
    </row>
    <row r="1848" ht="12.75">
      <c r="A1848">
        <v>33</v>
      </c>
    </row>
    <row r="1904" ht="12.75">
      <c r="A1904">
        <v>34</v>
      </c>
    </row>
    <row r="1960" ht="12.75">
      <c r="A1960">
        <v>35</v>
      </c>
    </row>
    <row r="2016" ht="12.75">
      <c r="A2016">
        <v>36</v>
      </c>
    </row>
    <row r="2072" ht="12.75">
      <c r="A2072">
        <v>37</v>
      </c>
    </row>
    <row r="2128" ht="12.75">
      <c r="A2128">
        <v>38</v>
      </c>
    </row>
    <row r="2184" ht="12.75">
      <c r="A2184">
        <v>39</v>
      </c>
    </row>
    <row r="2240" ht="12.75">
      <c r="A2240">
        <v>40</v>
      </c>
    </row>
    <row r="2296" ht="12.75">
      <c r="A2296">
        <v>41</v>
      </c>
    </row>
    <row r="2352" ht="12.75">
      <c r="A2352">
        <v>42</v>
      </c>
    </row>
    <row r="2408" ht="12.75">
      <c r="A2408">
        <v>43</v>
      </c>
    </row>
    <row r="2464" ht="12.75">
      <c r="A2464">
        <v>44</v>
      </c>
    </row>
    <row r="2520" ht="12.75">
      <c r="A2520">
        <v>45</v>
      </c>
    </row>
    <row r="2576" ht="12.75">
      <c r="A2576">
        <v>46</v>
      </c>
    </row>
    <row r="2632" ht="12.75">
      <c r="A2632">
        <v>47</v>
      </c>
    </row>
    <row r="2688" ht="12.75">
      <c r="A2688">
        <v>46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A1:K487"/>
  <sheetViews>
    <sheetView showGridLines="0" view="pageBreakPreview" zoomScaleNormal="120" zoomScaleSheetLayoutView="100" workbookViewId="0" topLeftCell="A1">
      <pane ySplit="3" topLeftCell="BM4" activePane="bottomLeft" state="frozen"/>
      <selection pane="topLeft" activeCell="B2763" sqref="B2763"/>
      <selection pane="bottomLeft" activeCell="B2763" sqref="B2763"/>
    </sheetView>
  </sheetViews>
  <sheetFormatPr defaultColWidth="9.140625" defaultRowHeight="12.75"/>
  <cols>
    <col min="1" max="1" width="10.7109375" style="47" customWidth="1"/>
    <col min="2" max="2" width="42.8515625" style="66" customWidth="1"/>
    <col min="3" max="3" width="7.8515625" style="47" customWidth="1"/>
    <col min="4" max="4" width="15.421875" style="137" customWidth="1"/>
    <col min="5" max="16384" width="7.8515625" style="49" customWidth="1"/>
  </cols>
  <sheetData>
    <row r="1" spans="1:10" s="43" customFormat="1" ht="21.75" customHeight="1">
      <c r="A1" s="117"/>
      <c r="B1" s="494" t="s">
        <v>540</v>
      </c>
      <c r="C1" s="92" t="s">
        <v>541</v>
      </c>
      <c r="D1" s="116">
        <v>1</v>
      </c>
      <c r="J1" s="45"/>
    </row>
    <row r="2" spans="1:10" s="43" customFormat="1" ht="12.75">
      <c r="A2" s="117"/>
      <c r="B2" s="60"/>
      <c r="C2" s="92" t="s">
        <v>542</v>
      </c>
      <c r="D2" s="116">
        <v>1</v>
      </c>
      <c r="J2" s="45"/>
    </row>
    <row r="3" spans="1:11" s="50" customFormat="1" ht="40.5" customHeight="1">
      <c r="A3" s="119" t="s">
        <v>482</v>
      </c>
      <c r="B3" s="120" t="s">
        <v>483</v>
      </c>
      <c r="C3" s="121" t="s">
        <v>484</v>
      </c>
      <c r="D3" s="122" t="s">
        <v>486</v>
      </c>
      <c r="J3" s="147"/>
      <c r="K3" s="147"/>
    </row>
    <row r="4" spans="1:11" s="50" customFormat="1" ht="19.5" customHeight="1" thickBot="1">
      <c r="A4" s="299"/>
      <c r="B4" s="300" t="s">
        <v>544</v>
      </c>
      <c r="C4" s="301"/>
      <c r="D4" s="302"/>
      <c r="J4" s="147"/>
      <c r="K4" s="147"/>
    </row>
    <row r="5" spans="1:11" s="50" customFormat="1" ht="12.75">
      <c r="A5" s="94"/>
      <c r="B5" s="118"/>
      <c r="C5" s="96"/>
      <c r="D5" s="185"/>
      <c r="J5" s="147"/>
      <c r="K5" s="147"/>
    </row>
    <row r="6" spans="1:11" s="50" customFormat="1" ht="12" customHeight="1">
      <c r="A6" s="94"/>
      <c r="B6" s="61" t="s">
        <v>493</v>
      </c>
      <c r="C6" s="96"/>
      <c r="D6" s="185"/>
      <c r="J6" s="147"/>
      <c r="K6" s="147"/>
    </row>
    <row r="7" spans="1:11" s="50" customFormat="1" ht="12" customHeight="1">
      <c r="A7" s="52"/>
      <c r="B7" s="95"/>
      <c r="C7" s="96"/>
      <c r="D7" s="185"/>
      <c r="J7" s="147"/>
      <c r="K7" s="147"/>
    </row>
    <row r="8" spans="1:11" s="50" customFormat="1" ht="12" customHeight="1">
      <c r="A8" s="52" t="s">
        <v>266</v>
      </c>
      <c r="B8" s="97" t="s">
        <v>549</v>
      </c>
      <c r="C8" s="52" t="s">
        <v>481</v>
      </c>
      <c r="D8" s="186">
        <f>IF(A8="",0,VLOOKUP(A8,'Bitkisel Analiz'!B:G,6,FALSE))*$D$2</f>
        <v>8.968</v>
      </c>
      <c r="J8" s="147"/>
      <c r="K8" s="147"/>
    </row>
    <row r="9" spans="1:11" s="50" customFormat="1" ht="12" customHeight="1">
      <c r="A9" s="52"/>
      <c r="B9" s="95"/>
      <c r="C9" s="96"/>
      <c r="D9" s="186">
        <f>IF(A9="",0,VLOOKUP(A9,'Bitkisel Analiz'!B:G,6,FALSE))*$D$2</f>
        <v>0</v>
      </c>
      <c r="J9" s="147"/>
      <c r="K9" s="147"/>
    </row>
    <row r="10" spans="1:11" ht="12" customHeight="1">
      <c r="A10" s="52" t="s">
        <v>267</v>
      </c>
      <c r="B10" s="62" t="s">
        <v>464</v>
      </c>
      <c r="C10" s="52" t="s">
        <v>481</v>
      </c>
      <c r="D10" s="186">
        <f>IF(A10="",0,VLOOKUP(A10,'Bitkisel Analiz'!B:G,6,FALSE))*$D$2</f>
        <v>248.85449999999994</v>
      </c>
      <c r="J10" s="148"/>
      <c r="K10" s="148"/>
    </row>
    <row r="11" spans="1:11" ht="12.75">
      <c r="A11" s="52"/>
      <c r="B11" s="62"/>
      <c r="C11" s="52"/>
      <c r="D11" s="186">
        <f>IF(A11="",0,VLOOKUP(A11,'Bitkisel Analiz'!B:G,6,FALSE))*$D$2</f>
        <v>0</v>
      </c>
      <c r="J11" s="148"/>
      <c r="K11" s="148"/>
    </row>
    <row r="12" spans="1:11" ht="12" customHeight="1">
      <c r="A12" s="52"/>
      <c r="B12" s="61" t="s">
        <v>377</v>
      </c>
      <c r="C12" s="52"/>
      <c r="D12" s="186">
        <f>IF(A12="",0,VLOOKUP(A12,'Bitkisel Analiz'!B:G,6,FALSE))*$D$2</f>
        <v>0</v>
      </c>
      <c r="J12" s="148"/>
      <c r="K12" s="148"/>
    </row>
    <row r="13" spans="1:11" ht="12" customHeight="1">
      <c r="A13" s="52"/>
      <c r="B13" s="61"/>
      <c r="C13" s="52"/>
      <c r="D13" s="186">
        <f>IF(A13="",0,VLOOKUP(A13,'Bitkisel Analiz'!B:G,6,FALSE))*$D$2</f>
        <v>0</v>
      </c>
      <c r="J13" s="148"/>
      <c r="K13" s="148"/>
    </row>
    <row r="14" spans="1:11" ht="12.75">
      <c r="A14" s="52"/>
      <c r="B14" s="61" t="s">
        <v>226</v>
      </c>
      <c r="C14" s="52"/>
      <c r="D14" s="186">
        <f>IF(A14="",0,VLOOKUP(A14,'Bitkisel Analiz'!B:G,6,FALSE))*$D$2</f>
        <v>0</v>
      </c>
      <c r="J14" s="148"/>
      <c r="K14" s="148"/>
    </row>
    <row r="15" spans="1:11" ht="12" customHeight="1">
      <c r="A15" s="52"/>
      <c r="B15" s="61"/>
      <c r="C15" s="52"/>
      <c r="D15" s="186">
        <f>IF(A15="",0,VLOOKUP(A15,'Bitkisel Analiz'!B:G,6,FALSE))*$D$2</f>
        <v>0</v>
      </c>
      <c r="J15" s="148"/>
      <c r="K15" s="148"/>
    </row>
    <row r="16" spans="1:11" ht="12" customHeight="1">
      <c r="A16" s="52" t="s">
        <v>268</v>
      </c>
      <c r="B16" s="97" t="s">
        <v>221</v>
      </c>
      <c r="C16" s="52" t="s">
        <v>524</v>
      </c>
      <c r="D16" s="186">
        <f>IF(A16="",0,VLOOKUP(A16,'Bitkisel Analiz'!B:G,6,FALSE))*$D$2</f>
        <v>8.961799999999998</v>
      </c>
      <c r="J16" s="148"/>
      <c r="K16" s="148"/>
    </row>
    <row r="17" spans="1:11" ht="12.75">
      <c r="A17" s="52"/>
      <c r="B17" s="97"/>
      <c r="C17" s="52"/>
      <c r="D17" s="186">
        <f>IF(A17="",0,VLOOKUP(A17,'Bitkisel Analiz'!B:G,6,FALSE))*$D$2</f>
        <v>0</v>
      </c>
      <c r="J17" s="148"/>
      <c r="K17" s="148"/>
    </row>
    <row r="18" spans="1:11" s="50" customFormat="1" ht="12" customHeight="1">
      <c r="A18" s="52" t="s">
        <v>269</v>
      </c>
      <c r="B18" s="97" t="s">
        <v>222</v>
      </c>
      <c r="C18" s="52" t="s">
        <v>524</v>
      </c>
      <c r="D18" s="186">
        <f>IF(A18="",0,VLOOKUP(A18,'Bitkisel Analiz'!B:G,6,FALSE))*$D$2</f>
        <v>20.558</v>
      </c>
      <c r="J18" s="147"/>
      <c r="K18" s="147"/>
    </row>
    <row r="19" spans="1:11" s="50" customFormat="1" ht="12.75">
      <c r="A19" s="52"/>
      <c r="B19" s="97"/>
      <c r="C19" s="52"/>
      <c r="D19" s="186">
        <f>IF(A19="",0,VLOOKUP(A19,'Bitkisel Analiz'!B:G,6,FALSE))*$D$2</f>
        <v>0</v>
      </c>
      <c r="J19" s="147"/>
      <c r="K19" s="147"/>
    </row>
    <row r="20" spans="1:11" s="50" customFormat="1" ht="25.5">
      <c r="A20" s="52" t="s">
        <v>270</v>
      </c>
      <c r="B20" s="97" t="s">
        <v>223</v>
      </c>
      <c r="C20" s="52" t="s">
        <v>524</v>
      </c>
      <c r="D20" s="186">
        <f>IF(A20="",0,VLOOKUP(A20,'Bitkisel Analiz'!B:G,6,FALSE))*$D$2</f>
        <v>10.518</v>
      </c>
      <c r="J20" s="147"/>
      <c r="K20" s="147"/>
    </row>
    <row r="21" spans="1:11" s="50" customFormat="1" ht="12" customHeight="1">
      <c r="A21" s="52"/>
      <c r="B21" s="97"/>
      <c r="C21" s="52"/>
      <c r="D21" s="186">
        <f>IF(A21="",0,VLOOKUP(A21,'Bitkisel Analiz'!B:G,6,FALSE))*$D$2</f>
        <v>0</v>
      </c>
      <c r="J21" s="147"/>
      <c r="K21" s="147"/>
    </row>
    <row r="22" spans="1:11" s="50" customFormat="1" ht="12.75">
      <c r="A22" s="52"/>
      <c r="B22" s="61" t="s">
        <v>227</v>
      </c>
      <c r="C22" s="52"/>
      <c r="D22" s="186">
        <f>IF(A22="",0,VLOOKUP(A22,'Bitkisel Analiz'!B:G,6,FALSE))*$D$2</f>
        <v>0</v>
      </c>
      <c r="J22" s="147"/>
      <c r="K22" s="147"/>
    </row>
    <row r="23" spans="1:11" s="50" customFormat="1" ht="12" customHeight="1">
      <c r="A23" s="52"/>
      <c r="B23" s="97"/>
      <c r="C23" s="52"/>
      <c r="D23" s="186">
        <f>IF(A23="",0,VLOOKUP(A23,'Bitkisel Analiz'!B:G,6,FALSE))*$D$2</f>
        <v>0</v>
      </c>
      <c r="J23" s="147"/>
      <c r="K23" s="147"/>
    </row>
    <row r="24" spans="1:11" ht="12" customHeight="1">
      <c r="A24" s="52" t="s">
        <v>271</v>
      </c>
      <c r="B24" s="97" t="s">
        <v>228</v>
      </c>
      <c r="C24" s="52" t="s">
        <v>524</v>
      </c>
      <c r="D24" s="186">
        <f>IF(A24="",0,VLOOKUP(A24,'Bitkisel Analiz'!B:G,6,FALSE))*$D$2</f>
        <v>217.728</v>
      </c>
      <c r="J24" s="148"/>
      <c r="K24" s="148"/>
    </row>
    <row r="25" spans="1:11" ht="12" customHeight="1">
      <c r="A25" s="52"/>
      <c r="B25" s="97"/>
      <c r="C25" s="52"/>
      <c r="D25" s="186">
        <f>IF(A25="",0,VLOOKUP(A25,'Bitkisel Analiz'!B:G,6,FALSE))*$D$2</f>
        <v>0</v>
      </c>
      <c r="J25" s="148"/>
      <c r="K25" s="148"/>
    </row>
    <row r="26" spans="1:11" ht="12" customHeight="1">
      <c r="A26" s="52" t="s">
        <v>272</v>
      </c>
      <c r="B26" s="97" t="s">
        <v>229</v>
      </c>
      <c r="C26" s="52" t="s">
        <v>524</v>
      </c>
      <c r="D26" s="186">
        <f>IF(A26="",0,VLOOKUP(A26,'Bitkisel Analiz'!B:G,6,FALSE))*$D$2</f>
        <v>224.206</v>
      </c>
      <c r="J26" s="148"/>
      <c r="K26" s="148"/>
    </row>
    <row r="27" spans="1:11" ht="12" customHeight="1">
      <c r="A27" s="52"/>
      <c r="B27" s="97"/>
      <c r="C27" s="52"/>
      <c r="D27" s="186">
        <f>IF(A27="",0,VLOOKUP(A27,'Bitkisel Analiz'!B:G,6,FALSE))*$D$2</f>
        <v>0</v>
      </c>
      <c r="J27" s="148"/>
      <c r="K27" s="148"/>
    </row>
    <row r="28" spans="1:11" ht="12" customHeight="1">
      <c r="A28" s="52" t="s">
        <v>273</v>
      </c>
      <c r="B28" s="97" t="s">
        <v>230</v>
      </c>
      <c r="C28" s="52" t="s">
        <v>524</v>
      </c>
      <c r="D28" s="186">
        <f>IF(A28="",0,VLOOKUP(A28,'Bitkisel Analiz'!B:G,6,FALSE))*$D$2</f>
        <v>224.206</v>
      </c>
      <c r="J28" s="148"/>
      <c r="K28" s="148"/>
    </row>
    <row r="29" spans="1:11" ht="12" customHeight="1">
      <c r="A29" s="52"/>
      <c r="B29" s="97"/>
      <c r="C29" s="52"/>
      <c r="D29" s="186">
        <f>IF(A29="",0,VLOOKUP(A29,'Bitkisel Analiz'!B:G,6,FALSE))*$D$2</f>
        <v>0</v>
      </c>
      <c r="J29" s="148"/>
      <c r="K29" s="148"/>
    </row>
    <row r="30" spans="1:11" ht="12" customHeight="1">
      <c r="A30" s="52" t="s">
        <v>274</v>
      </c>
      <c r="B30" s="97" t="s">
        <v>231</v>
      </c>
      <c r="C30" s="52" t="s">
        <v>505</v>
      </c>
      <c r="D30" s="186">
        <f>IF(A30="",0,VLOOKUP(A30,'Bitkisel Analiz'!B:G,6,FALSE))*$D$2</f>
        <v>62.956</v>
      </c>
      <c r="J30" s="148"/>
      <c r="K30" s="148"/>
    </row>
    <row r="31" spans="1:11" ht="12" customHeight="1">
      <c r="A31" s="52"/>
      <c r="B31" s="97"/>
      <c r="C31" s="52"/>
      <c r="D31" s="186">
        <f>IF(A31="",0,VLOOKUP(A31,'Bitkisel Analiz'!B:G,6,FALSE))*$D$2</f>
        <v>0</v>
      </c>
      <c r="J31" s="148"/>
      <c r="K31" s="148"/>
    </row>
    <row r="32" spans="1:11" ht="12" customHeight="1">
      <c r="A32" s="52" t="s">
        <v>275</v>
      </c>
      <c r="B32" s="97" t="s">
        <v>232</v>
      </c>
      <c r="C32" s="52" t="s">
        <v>505</v>
      </c>
      <c r="D32" s="186">
        <f>IF(A32="",0,VLOOKUP(A32,'Bitkisel Analiz'!B:G,6,FALSE))*$D$2</f>
        <v>80.195</v>
      </c>
      <c r="J32" s="148"/>
      <c r="K32" s="148"/>
    </row>
    <row r="33" spans="1:11" ht="12" customHeight="1">
      <c r="A33" s="52"/>
      <c r="B33" s="97"/>
      <c r="C33" s="52"/>
      <c r="D33" s="186">
        <f>IF(A33="",0,VLOOKUP(A33,'Bitkisel Analiz'!B:G,6,FALSE))*$D$2</f>
        <v>0</v>
      </c>
      <c r="J33" s="148"/>
      <c r="K33" s="148"/>
    </row>
    <row r="34" spans="1:11" ht="12" customHeight="1">
      <c r="A34" s="52" t="s">
        <v>276</v>
      </c>
      <c r="B34" s="97" t="s">
        <v>233</v>
      </c>
      <c r="C34" s="52" t="s">
        <v>505</v>
      </c>
      <c r="D34" s="186">
        <f>IF(A34="",0,VLOOKUP(A34,'Bitkisel Analiz'!B:G,6,FALSE))*$D$2</f>
        <v>83.434</v>
      </c>
      <c r="J34" s="148"/>
      <c r="K34" s="148"/>
    </row>
    <row r="35" spans="1:11" ht="12" customHeight="1">
      <c r="A35" s="52"/>
      <c r="B35" s="97"/>
      <c r="C35" s="52"/>
      <c r="D35" s="186">
        <f>IF(A35="",0,VLOOKUP(A35,'Bitkisel Analiz'!B:G,6,FALSE))*$D$2</f>
        <v>0</v>
      </c>
      <c r="J35" s="148"/>
      <c r="K35" s="148"/>
    </row>
    <row r="36" spans="1:11" ht="12" customHeight="1">
      <c r="A36" s="52"/>
      <c r="B36" s="61" t="s">
        <v>494</v>
      </c>
      <c r="C36" s="55"/>
      <c r="D36" s="186">
        <f>IF(A36="",0,VLOOKUP(A36,'Bitkisel Analiz'!B:G,6,FALSE))*$D$2</f>
        <v>0</v>
      </c>
      <c r="J36" s="148"/>
      <c r="K36" s="148"/>
    </row>
    <row r="37" spans="1:11" ht="12.75">
      <c r="A37" s="52"/>
      <c r="B37" s="95"/>
      <c r="C37" s="55"/>
      <c r="D37" s="186">
        <f>IF(A37="",0,VLOOKUP(A37,'Bitkisel Analiz'!B:G,6,FALSE))*$D$2</f>
        <v>0</v>
      </c>
      <c r="J37" s="148"/>
      <c r="K37" s="148"/>
    </row>
    <row r="38" spans="1:11" ht="15.75" customHeight="1">
      <c r="A38" s="52" t="s">
        <v>277</v>
      </c>
      <c r="B38" s="97" t="s">
        <v>462</v>
      </c>
      <c r="C38" s="52" t="s">
        <v>481</v>
      </c>
      <c r="D38" s="186">
        <f>IF(A38="",0,VLOOKUP(A38,'Bitkisel Analiz'!B:G,6,FALSE))*$D$2</f>
        <v>14.278</v>
      </c>
      <c r="J38" s="148"/>
      <c r="K38" s="148"/>
    </row>
    <row r="39" spans="1:11" ht="12" customHeight="1">
      <c r="A39" s="52"/>
      <c r="B39" s="97"/>
      <c r="C39" s="55"/>
      <c r="D39" s="186">
        <f>IF(A39="",0,VLOOKUP(A39,'Bitkisel Analiz'!B:G,6,FALSE))*$D$2</f>
        <v>0</v>
      </c>
      <c r="J39" s="148"/>
      <c r="K39" s="148"/>
    </row>
    <row r="40" spans="1:11" ht="15" customHeight="1">
      <c r="A40" s="52" t="s">
        <v>278</v>
      </c>
      <c r="B40" s="97" t="s">
        <v>463</v>
      </c>
      <c r="C40" s="55" t="s">
        <v>460</v>
      </c>
      <c r="D40" s="186">
        <f>IF(A40="",0,VLOOKUP(A40,'Bitkisel Analiz'!B:G,6,FALSE))*$D$2</f>
        <v>2.8</v>
      </c>
      <c r="J40" s="148"/>
      <c r="K40" s="148"/>
    </row>
    <row r="41" spans="1:11" ht="12.75">
      <c r="A41" s="52"/>
      <c r="B41" s="97"/>
      <c r="C41" s="55"/>
      <c r="D41" s="186">
        <f>IF(A41="",0,VLOOKUP(A41,'Bitkisel Analiz'!B:G,6,FALSE))*$D$2</f>
        <v>0</v>
      </c>
      <c r="J41" s="148"/>
      <c r="K41" s="148"/>
    </row>
    <row r="42" spans="1:11" ht="12.75">
      <c r="A42" s="52"/>
      <c r="B42" s="97"/>
      <c r="C42" s="55"/>
      <c r="D42" s="186"/>
      <c r="J42" s="148"/>
      <c r="K42" s="148"/>
    </row>
    <row r="43" spans="1:11" ht="12" customHeight="1">
      <c r="A43" s="52"/>
      <c r="B43" s="97"/>
      <c r="C43" s="55"/>
      <c r="D43" s="186"/>
      <c r="J43" s="148"/>
      <c r="K43" s="148"/>
    </row>
    <row r="44" spans="1:11" ht="12.75">
      <c r="A44" s="52"/>
      <c r="B44" s="97"/>
      <c r="C44" s="55"/>
      <c r="D44" s="186"/>
      <c r="J44" s="148"/>
      <c r="K44" s="148"/>
    </row>
    <row r="45" spans="1:11" ht="12.75">
      <c r="A45" s="52"/>
      <c r="B45" s="97"/>
      <c r="C45" s="55"/>
      <c r="D45" s="186"/>
      <c r="J45" s="148"/>
      <c r="K45" s="148"/>
    </row>
    <row r="46" spans="1:11" ht="12.75">
      <c r="A46" s="52"/>
      <c r="B46" s="97"/>
      <c r="C46" s="55"/>
      <c r="D46" s="186"/>
      <c r="J46" s="148"/>
      <c r="K46" s="148"/>
    </row>
    <row r="47" spans="1:11" ht="12.75">
      <c r="A47" s="52"/>
      <c r="B47" s="97"/>
      <c r="C47" s="55"/>
      <c r="D47" s="186"/>
      <c r="J47" s="148"/>
      <c r="K47" s="148"/>
    </row>
    <row r="48" spans="1:11" ht="12.75">
      <c r="A48" s="52"/>
      <c r="B48" s="97"/>
      <c r="C48" s="55"/>
      <c r="D48" s="186"/>
      <c r="J48" s="148"/>
      <c r="K48" s="148"/>
    </row>
    <row r="49" spans="1:11" ht="12.75">
      <c r="A49" s="52"/>
      <c r="B49" s="97"/>
      <c r="C49" s="55"/>
      <c r="D49" s="186"/>
      <c r="J49" s="148"/>
      <c r="K49" s="148"/>
    </row>
    <row r="50" spans="1:11" ht="12.75">
      <c r="A50" s="52"/>
      <c r="B50" s="97"/>
      <c r="C50" s="55"/>
      <c r="D50" s="186"/>
      <c r="J50" s="148"/>
      <c r="K50" s="148"/>
    </row>
    <row r="51" spans="1:11" ht="12.75">
      <c r="A51" s="72"/>
      <c r="B51" s="303"/>
      <c r="C51" s="304"/>
      <c r="D51" s="298"/>
      <c r="J51" s="148"/>
      <c r="K51" s="148"/>
    </row>
    <row r="52" spans="1:11" ht="12.75">
      <c r="A52" s="52"/>
      <c r="B52" s="97"/>
      <c r="C52" s="55"/>
      <c r="D52" s="186"/>
      <c r="J52" s="148"/>
      <c r="K52" s="148"/>
    </row>
    <row r="53" spans="1:4" s="148" customFormat="1" ht="17.25" customHeight="1">
      <c r="A53" s="52"/>
      <c r="B53" s="278" t="s">
        <v>495</v>
      </c>
      <c r="C53" s="52"/>
      <c r="D53" s="186">
        <f>IF(A53="",0,VLOOKUP(A53,'Bitkisel Analiz'!B:G,6,FALSE))*$D$2</f>
        <v>0</v>
      </c>
    </row>
    <row r="54" spans="1:11" ht="12" customHeight="1">
      <c r="A54" s="52"/>
      <c r="B54" s="61"/>
      <c r="C54" s="52"/>
      <c r="D54" s="186">
        <f>IF(A54="",0,VLOOKUP(A54,'Bitkisel Analiz'!B:G,6,FALSE))*$D$2</f>
        <v>0</v>
      </c>
      <c r="J54" s="148"/>
      <c r="K54" s="148"/>
    </row>
    <row r="55" spans="1:11" ht="12" customHeight="1">
      <c r="A55" s="52"/>
      <c r="B55" s="61" t="s">
        <v>498</v>
      </c>
      <c r="C55" s="52"/>
      <c r="D55" s="186">
        <f>IF(A55="",0,VLOOKUP(A55,'Bitkisel Analiz'!B:G,6,FALSE))*$D$2</f>
        <v>0</v>
      </c>
      <c r="J55" s="148"/>
      <c r="K55" s="148"/>
    </row>
    <row r="56" spans="1:11" ht="12" customHeight="1">
      <c r="A56" s="52"/>
      <c r="B56" s="61"/>
      <c r="C56" s="52"/>
      <c r="D56" s="186">
        <f>IF(A56="",0,VLOOKUP(A56,'Bitkisel Analiz'!B:G,6,FALSE))*$D$2</f>
        <v>0</v>
      </c>
      <c r="J56" s="148"/>
      <c r="K56" s="148"/>
    </row>
    <row r="57" spans="1:11" ht="12" customHeight="1">
      <c r="A57" s="52" t="s">
        <v>279</v>
      </c>
      <c r="B57" s="62" t="s">
        <v>355</v>
      </c>
      <c r="C57" s="52" t="s">
        <v>356</v>
      </c>
      <c r="D57" s="186">
        <f>IF(A57="",0,VLOOKUP(A57,'Bitkisel Analiz Ek'!B:Q,16,FALSE))</f>
        <v>635</v>
      </c>
      <c r="J57" s="148"/>
      <c r="K57" s="148"/>
    </row>
    <row r="58" spans="1:11" ht="12" customHeight="1">
      <c r="A58" s="52"/>
      <c r="B58" s="62"/>
      <c r="C58" s="52"/>
      <c r="D58" s="186">
        <f>IF(A58="",0,VLOOKUP(A58,'Bitkisel Analiz Ek'!B:Q,16,FALSE))</f>
        <v>0</v>
      </c>
      <c r="J58" s="148"/>
      <c r="K58" s="148"/>
    </row>
    <row r="59" spans="1:11" ht="12" customHeight="1">
      <c r="A59" s="52" t="s">
        <v>280</v>
      </c>
      <c r="B59" s="62" t="s">
        <v>357</v>
      </c>
      <c r="C59" s="52" t="s">
        <v>356</v>
      </c>
      <c r="D59" s="186">
        <f>IF(A59="",0,VLOOKUP(A59,'Bitkisel Analiz Ek'!B:Q,16,FALSE))</f>
        <v>135</v>
      </c>
      <c r="J59" s="148"/>
      <c r="K59" s="148"/>
    </row>
    <row r="60" spans="1:11" ht="12" customHeight="1">
      <c r="A60" s="52"/>
      <c r="B60" s="62"/>
      <c r="C60" s="52"/>
      <c r="D60" s="186">
        <f>IF(A60="",0,VLOOKUP(A60,'Bitkisel Analiz Ek'!B:Q,16,FALSE))</f>
        <v>0</v>
      </c>
      <c r="J60" s="148"/>
      <c r="K60" s="148"/>
    </row>
    <row r="61" spans="1:11" ht="12" customHeight="1">
      <c r="A61" s="52" t="s">
        <v>281</v>
      </c>
      <c r="B61" s="62" t="s">
        <v>358</v>
      </c>
      <c r="C61" s="52" t="s">
        <v>356</v>
      </c>
      <c r="D61" s="186">
        <f>IF(A61="",0,VLOOKUP(A61,'Bitkisel Analiz Ek'!B:Q,16,FALSE))</f>
        <v>347.5</v>
      </c>
      <c r="J61" s="148"/>
      <c r="K61" s="148"/>
    </row>
    <row r="62" spans="1:11" ht="12" customHeight="1">
      <c r="A62" s="52"/>
      <c r="B62" s="62"/>
      <c r="C62" s="52"/>
      <c r="D62" s="186">
        <f>IF(A62="",0,VLOOKUP(A62,'Bitkisel Analiz Ek'!B:Q,16,FALSE))</f>
        <v>0</v>
      </c>
      <c r="J62" s="148"/>
      <c r="K62" s="148"/>
    </row>
    <row r="63" spans="1:11" ht="12" customHeight="1">
      <c r="A63" s="52"/>
      <c r="B63" s="61" t="s">
        <v>496</v>
      </c>
      <c r="C63" s="52"/>
      <c r="D63" s="186">
        <f>IF(A63="",0,VLOOKUP(A63,'Bitkisel Analiz Ek'!B:Q,16,FALSE))</f>
        <v>0</v>
      </c>
      <c r="J63" s="148"/>
      <c r="K63" s="148"/>
    </row>
    <row r="64" spans="1:11" ht="12" customHeight="1">
      <c r="A64" s="52"/>
      <c r="B64" s="61"/>
      <c r="C64" s="52"/>
      <c r="D64" s="186">
        <f>IF(A64="",0,VLOOKUP(A64,'Bitkisel Analiz Ek'!B:Q,16,FALSE))</f>
        <v>0</v>
      </c>
      <c r="J64" s="148"/>
      <c r="K64" s="148"/>
    </row>
    <row r="65" spans="1:11" ht="12" customHeight="1">
      <c r="A65" s="52" t="s">
        <v>282</v>
      </c>
      <c r="B65" s="62" t="s">
        <v>359</v>
      </c>
      <c r="C65" s="52" t="s">
        <v>356</v>
      </c>
      <c r="D65" s="186">
        <f>IF(A65="",0,VLOOKUP(A65,'Bitkisel Analiz Ek'!B:Q,16,FALSE))</f>
        <v>110</v>
      </c>
      <c r="J65" s="148"/>
      <c r="K65" s="148"/>
    </row>
    <row r="66" spans="1:11" ht="12" customHeight="1">
      <c r="A66" s="52"/>
      <c r="B66" s="62"/>
      <c r="C66" s="52"/>
      <c r="D66" s="186">
        <f>IF(A66="",0,VLOOKUP(A66,'Bitkisel Analiz Ek'!B:Q,16,FALSE))</f>
        <v>0</v>
      </c>
      <c r="J66" s="148"/>
      <c r="K66" s="148"/>
    </row>
    <row r="67" spans="1:11" ht="12" customHeight="1">
      <c r="A67" s="52" t="s">
        <v>283</v>
      </c>
      <c r="B67" s="62" t="s">
        <v>360</v>
      </c>
      <c r="C67" s="52" t="s">
        <v>356</v>
      </c>
      <c r="D67" s="186">
        <f>IF(A67="",0,VLOOKUP(A67,'Bitkisel Analiz Ek'!B:Q,16,FALSE))</f>
        <v>47.5</v>
      </c>
      <c r="J67" s="148"/>
      <c r="K67" s="148"/>
    </row>
    <row r="68" spans="1:11" ht="12" customHeight="1">
      <c r="A68" s="52"/>
      <c r="B68" s="62"/>
      <c r="C68" s="52"/>
      <c r="D68" s="186">
        <f>IF(A68="",0,VLOOKUP(A68,'Bitkisel Analiz Ek'!B:Q,16,FALSE))</f>
        <v>0</v>
      </c>
      <c r="J68" s="148"/>
      <c r="K68" s="148"/>
    </row>
    <row r="69" spans="1:11" ht="12" customHeight="1">
      <c r="A69" s="52" t="s">
        <v>284</v>
      </c>
      <c r="B69" s="62" t="s">
        <v>361</v>
      </c>
      <c r="C69" s="52" t="s">
        <v>356</v>
      </c>
      <c r="D69" s="186">
        <f>IF(A69="",0,VLOOKUP(A69,'Bitkisel Analiz Ek'!B:Q,16,FALSE))</f>
        <v>347.5</v>
      </c>
      <c r="J69" s="148"/>
      <c r="K69" s="148"/>
    </row>
    <row r="70" spans="1:11" ht="12" customHeight="1">
      <c r="A70" s="52"/>
      <c r="B70" s="62"/>
      <c r="C70" s="52"/>
      <c r="D70" s="186">
        <f>IF(A70="",0,VLOOKUP(A70,'Bitkisel Analiz Ek'!B:Q,16,FALSE))</f>
        <v>0</v>
      </c>
      <c r="J70" s="148"/>
      <c r="K70" s="148"/>
    </row>
    <row r="71" spans="1:11" ht="12" customHeight="1">
      <c r="A71" s="52" t="s">
        <v>285</v>
      </c>
      <c r="B71" s="62" t="s">
        <v>237</v>
      </c>
      <c r="C71" s="52" t="s">
        <v>356</v>
      </c>
      <c r="D71" s="186">
        <f>IF(A71="",0,VLOOKUP(A71,'Bitkisel Analiz Ek'!B:Q,16,FALSE))</f>
        <v>135</v>
      </c>
      <c r="J71" s="148"/>
      <c r="K71" s="148"/>
    </row>
    <row r="72" spans="1:11" ht="12" customHeight="1">
      <c r="A72" s="52"/>
      <c r="B72" s="62"/>
      <c r="C72" s="52"/>
      <c r="D72" s="186">
        <f>IF(A72="",0,VLOOKUP(A72,'Bitkisel Analiz Ek'!B:Q,16,FALSE))</f>
        <v>0</v>
      </c>
      <c r="J72" s="148"/>
      <c r="K72" s="148"/>
    </row>
    <row r="73" spans="1:11" ht="12" customHeight="1">
      <c r="A73" s="52" t="s">
        <v>286</v>
      </c>
      <c r="B73" s="62" t="s">
        <v>238</v>
      </c>
      <c r="C73" s="52" t="s">
        <v>356</v>
      </c>
      <c r="D73" s="186">
        <f>IF(A73="",0,VLOOKUP(A73,'Bitkisel Analiz Ek'!B:Q,16,FALSE))</f>
        <v>160</v>
      </c>
      <c r="J73" s="148"/>
      <c r="K73" s="148"/>
    </row>
    <row r="74" spans="1:11" ht="12" customHeight="1">
      <c r="A74" s="52"/>
      <c r="B74" s="62"/>
      <c r="C74" s="52"/>
      <c r="D74" s="186">
        <f>IF(A74="",0,VLOOKUP(A74,'Bitkisel Analiz Ek'!B:Q,16,FALSE))</f>
        <v>0</v>
      </c>
      <c r="J74" s="148"/>
      <c r="K74" s="148"/>
    </row>
    <row r="75" spans="1:11" ht="12" customHeight="1">
      <c r="A75" s="52" t="s">
        <v>287</v>
      </c>
      <c r="B75" s="62" t="s">
        <v>239</v>
      </c>
      <c r="C75" s="52" t="s">
        <v>356</v>
      </c>
      <c r="D75" s="186">
        <f>IF(A75="",0,VLOOKUP(A75,'Bitkisel Analiz Ek'!B:Q,16,FALSE))</f>
        <v>110</v>
      </c>
      <c r="J75" s="148"/>
      <c r="K75" s="148"/>
    </row>
    <row r="76" spans="1:11" ht="12" customHeight="1">
      <c r="A76" s="52"/>
      <c r="B76" s="62"/>
      <c r="C76" s="52"/>
      <c r="D76" s="186">
        <f>IF(A76="",0,VLOOKUP(A76,'Bitkisel Analiz Ek'!B:Q,16,FALSE))</f>
        <v>0</v>
      </c>
      <c r="J76" s="148"/>
      <c r="K76" s="148"/>
    </row>
    <row r="77" spans="1:11" ht="12" customHeight="1">
      <c r="A77" s="52" t="s">
        <v>288</v>
      </c>
      <c r="B77" s="62" t="s">
        <v>240</v>
      </c>
      <c r="C77" s="52" t="s">
        <v>356</v>
      </c>
      <c r="D77" s="186">
        <f>IF(A77="",0,VLOOKUP(A77,'Bitkisel Analiz Ek'!B:Q,16,FALSE))</f>
        <v>135</v>
      </c>
      <c r="J77" s="148"/>
      <c r="K77" s="148"/>
    </row>
    <row r="78" spans="1:11" ht="12" customHeight="1">
      <c r="A78" s="52"/>
      <c r="B78" s="62"/>
      <c r="C78" s="52"/>
      <c r="D78" s="186">
        <f>IF(A78="",0,VLOOKUP(A78,'Bitkisel Analiz Ek'!B:Q,16,FALSE))</f>
        <v>0</v>
      </c>
      <c r="J78" s="148"/>
      <c r="K78" s="148"/>
    </row>
    <row r="79" spans="1:11" ht="12" customHeight="1">
      <c r="A79" s="52" t="s">
        <v>289</v>
      </c>
      <c r="B79" s="62" t="s">
        <v>241</v>
      </c>
      <c r="C79" s="52" t="s">
        <v>356</v>
      </c>
      <c r="D79" s="186">
        <f>IF(A79="",0,VLOOKUP(A79,'Bitkisel Analiz Ek'!B:Q,16,FALSE))</f>
        <v>135</v>
      </c>
      <c r="J79" s="148"/>
      <c r="K79" s="148"/>
    </row>
    <row r="80" spans="1:11" ht="12" customHeight="1">
      <c r="A80" s="52"/>
      <c r="B80" s="62"/>
      <c r="C80" s="52"/>
      <c r="D80" s="186">
        <f>IF(A80="",0,VLOOKUP(A80,'Bitkisel Analiz Ek'!B:Q,16,FALSE))</f>
        <v>0</v>
      </c>
      <c r="J80" s="148"/>
      <c r="K80" s="148"/>
    </row>
    <row r="81" spans="1:11" ht="12" customHeight="1">
      <c r="A81" s="52" t="s">
        <v>290</v>
      </c>
      <c r="B81" s="62" t="s">
        <v>242</v>
      </c>
      <c r="C81" s="52" t="s">
        <v>356</v>
      </c>
      <c r="D81" s="186">
        <f>IF(A81="",0,VLOOKUP(A81,'Bitkisel Analiz Ek'!B:Q,16,FALSE))</f>
        <v>97.5</v>
      </c>
      <c r="J81" s="148"/>
      <c r="K81" s="148"/>
    </row>
    <row r="82" spans="1:11" ht="12" customHeight="1">
      <c r="A82" s="52"/>
      <c r="B82" s="62"/>
      <c r="C82" s="52"/>
      <c r="D82" s="186">
        <f>IF(A82="",0,VLOOKUP(A82,'Bitkisel Analiz Ek'!B:Q,16,FALSE))</f>
        <v>0</v>
      </c>
      <c r="J82" s="148"/>
      <c r="K82" s="148"/>
    </row>
    <row r="83" spans="1:11" ht="12" customHeight="1">
      <c r="A83" s="52" t="s">
        <v>291</v>
      </c>
      <c r="B83" s="62" t="s">
        <v>243</v>
      </c>
      <c r="C83" s="52" t="s">
        <v>356</v>
      </c>
      <c r="D83" s="186">
        <f>IF(A83="",0,VLOOKUP(A83,'Bitkisel Analiz Ek'!B:Q,16,FALSE))</f>
        <v>185</v>
      </c>
      <c r="J83" s="148"/>
      <c r="K83" s="148"/>
    </row>
    <row r="84" spans="1:11" ht="12.75">
      <c r="A84" s="52"/>
      <c r="B84" s="62"/>
      <c r="C84" s="52"/>
      <c r="D84" s="186">
        <f>IF(A84="",0,VLOOKUP(A84,'Bitkisel Analiz Ek'!B:Q,16,FALSE))</f>
        <v>0</v>
      </c>
      <c r="J84" s="148"/>
      <c r="K84" s="148"/>
    </row>
    <row r="85" spans="1:11" ht="12" customHeight="1">
      <c r="A85" s="52" t="s">
        <v>292</v>
      </c>
      <c r="B85" s="62" t="s">
        <v>244</v>
      </c>
      <c r="C85" s="52" t="s">
        <v>356</v>
      </c>
      <c r="D85" s="186">
        <f>IF(A85="",0,VLOOKUP(A85,'Bitkisel Analiz Ek'!B:Q,16,FALSE))</f>
        <v>472.5</v>
      </c>
      <c r="J85" s="148"/>
      <c r="K85" s="148"/>
    </row>
    <row r="86" spans="1:11" ht="12" customHeight="1">
      <c r="A86" s="52"/>
      <c r="B86" s="62"/>
      <c r="C86" s="52"/>
      <c r="D86" s="186">
        <f>IF(A86="",0,VLOOKUP(A86,'Bitkisel Analiz Ek'!B:Q,16,FALSE))</f>
        <v>0</v>
      </c>
      <c r="J86" s="148"/>
      <c r="K86" s="148"/>
    </row>
    <row r="87" spans="1:11" ht="12.75">
      <c r="A87" s="52" t="s">
        <v>293</v>
      </c>
      <c r="B87" s="62" t="s">
        <v>245</v>
      </c>
      <c r="C87" s="52" t="s">
        <v>356</v>
      </c>
      <c r="D87" s="186">
        <f>IF(A87="",0,VLOOKUP(A87,'Bitkisel Analiz Ek'!B:Q,16,FALSE))</f>
        <v>472.5</v>
      </c>
      <c r="J87" s="148"/>
      <c r="K87" s="148"/>
    </row>
    <row r="88" spans="1:11" ht="12.75">
      <c r="A88" s="52"/>
      <c r="B88" s="62"/>
      <c r="C88" s="52"/>
      <c r="D88" s="186">
        <f>IF(A88="",0,VLOOKUP(A88,'Bitkisel Analiz Ek'!B:Q,16,FALSE))</f>
        <v>0</v>
      </c>
      <c r="J88" s="148"/>
      <c r="K88" s="148"/>
    </row>
    <row r="89" spans="1:11" ht="12.75">
      <c r="A89" s="52" t="s">
        <v>294</v>
      </c>
      <c r="B89" s="62" t="s">
        <v>246</v>
      </c>
      <c r="C89" s="52" t="s">
        <v>356</v>
      </c>
      <c r="D89" s="186">
        <f>IF(A89="",0,VLOOKUP(A89,'Bitkisel Analiz Ek'!B:Q,16,FALSE))</f>
        <v>197.5</v>
      </c>
      <c r="J89" s="148"/>
      <c r="K89" s="148"/>
    </row>
    <row r="90" spans="1:11" ht="12.75">
      <c r="A90" s="52"/>
      <c r="B90" s="62"/>
      <c r="C90" s="52"/>
      <c r="D90" s="186">
        <f>IF(A90="",0,VLOOKUP(A90,'Bitkisel Analiz Ek'!B:Q,16,FALSE))</f>
        <v>0</v>
      </c>
      <c r="J90" s="148"/>
      <c r="K90" s="148"/>
    </row>
    <row r="91" spans="1:11" ht="12.75">
      <c r="A91" s="52" t="s">
        <v>295</v>
      </c>
      <c r="B91" s="62" t="s">
        <v>247</v>
      </c>
      <c r="C91" s="52" t="s">
        <v>356</v>
      </c>
      <c r="D91" s="186">
        <f>IF(A91="",0,VLOOKUP(A91,'Bitkisel Analiz Ek'!B:Q,16,FALSE))</f>
        <v>285</v>
      </c>
      <c r="J91" s="148"/>
      <c r="K91" s="148"/>
    </row>
    <row r="92" spans="1:11" ht="12" customHeight="1">
      <c r="A92" s="52"/>
      <c r="B92" s="62"/>
      <c r="C92" s="52"/>
      <c r="D92" s="186">
        <f>IF(A92="",0,VLOOKUP(A92,'Bitkisel Analiz Ek'!B:Q,16,FALSE))</f>
        <v>0</v>
      </c>
      <c r="J92" s="148"/>
      <c r="K92" s="148"/>
    </row>
    <row r="93" spans="1:11" ht="12" customHeight="1">
      <c r="A93" s="52" t="s">
        <v>296</v>
      </c>
      <c r="B93" s="62" t="s">
        <v>248</v>
      </c>
      <c r="C93" s="52" t="s">
        <v>356</v>
      </c>
      <c r="D93" s="186">
        <f>IF(A93="",0,VLOOKUP(A93,'Bitkisel Analiz Ek'!B:Q,16,FALSE))</f>
        <v>222.5</v>
      </c>
      <c r="J93" s="148"/>
      <c r="K93" s="148"/>
    </row>
    <row r="94" spans="1:11" ht="12" customHeight="1">
      <c r="A94" s="52"/>
      <c r="B94" s="62"/>
      <c r="C94" s="52"/>
      <c r="D94" s="186">
        <f>IF(A94="",0,VLOOKUP(A94,'Bitkisel Analiz Ek'!B:Q,16,FALSE))</f>
        <v>0</v>
      </c>
      <c r="J94" s="148"/>
      <c r="K94" s="148"/>
    </row>
    <row r="95" spans="1:11" ht="12" customHeight="1">
      <c r="A95" s="52"/>
      <c r="B95" s="61" t="s">
        <v>234</v>
      </c>
      <c r="C95" s="52"/>
      <c r="D95" s="186">
        <f>IF(A95="",0,VLOOKUP(A95,'Bitkisel Analiz Ek'!B:Q,16,FALSE))</f>
        <v>0</v>
      </c>
      <c r="J95" s="148"/>
      <c r="K95" s="148"/>
    </row>
    <row r="96" spans="1:11" ht="12" customHeight="1">
      <c r="A96" s="52"/>
      <c r="B96" s="62"/>
      <c r="C96" s="52"/>
      <c r="D96" s="186">
        <f>IF(A96="",0,VLOOKUP(A96,'Bitkisel Analiz Ek'!B:Q,16,FALSE))</f>
        <v>0</v>
      </c>
      <c r="J96" s="148"/>
      <c r="K96" s="148"/>
    </row>
    <row r="97" spans="1:11" ht="12" customHeight="1">
      <c r="A97" s="52" t="s">
        <v>297</v>
      </c>
      <c r="B97" s="62" t="s">
        <v>235</v>
      </c>
      <c r="C97" s="138" t="s">
        <v>524</v>
      </c>
      <c r="D97" s="186">
        <f>IF(A97="",0,VLOOKUP(A97,'Bitkisel Analiz Ek'!B:Q,16,FALSE))</f>
        <v>660</v>
      </c>
      <c r="J97" s="148"/>
      <c r="K97" s="148"/>
    </row>
    <row r="98" spans="1:11" ht="12.75">
      <c r="A98" s="52"/>
      <c r="B98" s="62"/>
      <c r="C98" s="138"/>
      <c r="D98" s="186">
        <f>IF(A98="",0,VLOOKUP(A98,'Bitkisel Analiz Ek'!B:Q,16,FALSE))</f>
        <v>0</v>
      </c>
      <c r="J98" s="148"/>
      <c r="K98" s="148"/>
    </row>
    <row r="99" spans="1:11" ht="12" customHeight="1">
      <c r="A99" s="52" t="s">
        <v>298</v>
      </c>
      <c r="B99" s="62" t="s">
        <v>236</v>
      </c>
      <c r="C99" s="138" t="s">
        <v>524</v>
      </c>
      <c r="D99" s="186">
        <f>IF(A99="",0,VLOOKUP(A99,'Bitkisel Analiz Ek'!B:Q,16,FALSE))</f>
        <v>347.5</v>
      </c>
      <c r="J99" s="148"/>
      <c r="K99" s="148"/>
    </row>
    <row r="100" spans="1:11" ht="12.75">
      <c r="A100" s="52"/>
      <c r="B100" s="62"/>
      <c r="C100" s="52"/>
      <c r="D100" s="186">
        <f>IF(A100="",0,VLOOKUP(A100,'Bitkisel Analiz Ek'!B:Q,16,FALSE))</f>
        <v>0</v>
      </c>
      <c r="J100" s="148"/>
      <c r="K100" s="148"/>
    </row>
    <row r="101" spans="1:11" ht="12.75">
      <c r="A101" s="52"/>
      <c r="B101" s="62"/>
      <c r="C101" s="52"/>
      <c r="D101" s="186"/>
      <c r="J101" s="148"/>
      <c r="K101" s="148"/>
    </row>
    <row r="102" spans="1:11" ht="12.75">
      <c r="A102" s="52"/>
      <c r="B102" s="62"/>
      <c r="C102" s="52"/>
      <c r="D102" s="186"/>
      <c r="J102" s="148"/>
      <c r="K102" s="148"/>
    </row>
    <row r="103" spans="1:11" ht="12.75">
      <c r="A103" s="52"/>
      <c r="B103" s="62"/>
      <c r="C103" s="52"/>
      <c r="D103" s="186"/>
      <c r="J103" s="148"/>
      <c r="K103" s="148"/>
    </row>
    <row r="104" spans="1:11" ht="12.75">
      <c r="A104" s="72"/>
      <c r="B104" s="71"/>
      <c r="C104" s="72"/>
      <c r="D104" s="298"/>
      <c r="J104" s="148"/>
      <c r="K104" s="148"/>
    </row>
    <row r="105" spans="1:11" ht="12" customHeight="1">
      <c r="A105" s="292"/>
      <c r="B105" s="295"/>
      <c r="C105" s="292"/>
      <c r="D105" s="294"/>
      <c r="J105" s="148"/>
      <c r="K105" s="148"/>
    </row>
    <row r="106" spans="1:11" ht="12" customHeight="1">
      <c r="A106" s="52"/>
      <c r="B106" s="63" t="s">
        <v>497</v>
      </c>
      <c r="C106" s="52"/>
      <c r="D106" s="186">
        <f>IF(A106="",0,VLOOKUP(A106,'Bitkisel Analiz Ek'!B:Q,16,FALSE))</f>
        <v>0</v>
      </c>
      <c r="J106" s="148"/>
      <c r="K106" s="148"/>
    </row>
    <row r="107" spans="1:11" ht="12" customHeight="1">
      <c r="A107" s="52"/>
      <c r="B107" s="63"/>
      <c r="C107" s="52"/>
      <c r="D107" s="186">
        <f>IF(A107="",0,VLOOKUP(A107,'Bitkisel Analiz Ek'!B:Q,16,FALSE))</f>
        <v>0</v>
      </c>
      <c r="J107" s="148"/>
      <c r="K107" s="148"/>
    </row>
    <row r="108" spans="1:11" ht="12" customHeight="1">
      <c r="A108" s="52" t="s">
        <v>299</v>
      </c>
      <c r="B108" s="62" t="s">
        <v>362</v>
      </c>
      <c r="C108" s="52" t="s">
        <v>356</v>
      </c>
      <c r="D108" s="186">
        <f>IF(A108="",0,VLOOKUP(A108,'Bitkisel Analiz Ek'!B:Q,16,FALSE))</f>
        <v>253.75</v>
      </c>
      <c r="J108" s="148"/>
      <c r="K108" s="148"/>
    </row>
    <row r="109" spans="1:11" ht="12" customHeight="1">
      <c r="A109" s="52"/>
      <c r="B109" s="62"/>
      <c r="C109" s="52"/>
      <c r="D109" s="186">
        <f>IF(A109="",0,VLOOKUP(A109,'Bitkisel Analiz Ek'!B:Q,16,FALSE))</f>
        <v>0</v>
      </c>
      <c r="J109" s="148"/>
      <c r="K109" s="148"/>
    </row>
    <row r="110" spans="1:11" ht="12" customHeight="1">
      <c r="A110" s="52" t="s">
        <v>300</v>
      </c>
      <c r="B110" s="62" t="s">
        <v>363</v>
      </c>
      <c r="C110" s="52" t="s">
        <v>356</v>
      </c>
      <c r="D110" s="186">
        <f>IF(A110="",0,VLOOKUP(A110,'Bitkisel Analiz Ek'!B:Q,16,FALSE))</f>
        <v>66.25</v>
      </c>
      <c r="J110" s="148"/>
      <c r="K110" s="148"/>
    </row>
    <row r="111" spans="1:11" ht="12" customHeight="1">
      <c r="A111" s="52"/>
      <c r="B111" s="62"/>
      <c r="C111" s="52"/>
      <c r="D111" s="186">
        <f>IF(A111="",0,VLOOKUP(A111,'Bitkisel Analiz Ek'!B:Q,16,FALSE))</f>
        <v>0</v>
      </c>
      <c r="J111" s="148"/>
      <c r="K111" s="148"/>
    </row>
    <row r="112" spans="1:11" ht="12" customHeight="1">
      <c r="A112" s="52" t="s">
        <v>301</v>
      </c>
      <c r="B112" s="62" t="s">
        <v>364</v>
      </c>
      <c r="C112" s="52" t="s">
        <v>356</v>
      </c>
      <c r="D112" s="186">
        <f>IF(A112="",0,VLOOKUP(A112,'Bitkisel Analiz Ek'!B:Q,16,FALSE))</f>
        <v>60</v>
      </c>
      <c r="J112" s="148"/>
      <c r="K112" s="148"/>
    </row>
    <row r="113" spans="1:11" ht="12" customHeight="1">
      <c r="A113" s="52"/>
      <c r="B113" s="62"/>
      <c r="C113" s="52"/>
      <c r="D113" s="186">
        <f>IF(A113="",0,VLOOKUP(A113,'Bitkisel Analiz Ek'!B:Q,16,FALSE))</f>
        <v>0</v>
      </c>
      <c r="J113" s="148"/>
      <c r="K113" s="148"/>
    </row>
    <row r="114" spans="1:11" ht="12" customHeight="1">
      <c r="A114" s="52"/>
      <c r="B114" s="61" t="s">
        <v>499</v>
      </c>
      <c r="C114" s="52"/>
      <c r="D114" s="186">
        <f>IF(A114="",0,VLOOKUP(A114,'Bitkisel Analiz Ek'!B:Q,16,FALSE))</f>
        <v>0</v>
      </c>
      <c r="J114" s="148"/>
      <c r="K114" s="148"/>
    </row>
    <row r="115" spans="1:11" ht="12" customHeight="1">
      <c r="A115" s="52"/>
      <c r="B115" s="61"/>
      <c r="C115" s="52"/>
      <c r="D115" s="186">
        <f>IF(A115="",0,VLOOKUP(A115,'Bitkisel Analiz Ek'!B:Q,16,FALSE))</f>
        <v>0</v>
      </c>
      <c r="J115" s="148"/>
      <c r="K115" s="148"/>
    </row>
    <row r="116" spans="1:11" ht="12" customHeight="1">
      <c r="A116" s="52" t="s">
        <v>302</v>
      </c>
      <c r="B116" s="62" t="s">
        <v>365</v>
      </c>
      <c r="C116" s="52" t="s">
        <v>356</v>
      </c>
      <c r="D116" s="186">
        <f>IF(A116="",0,VLOOKUP(A116,'Bitkisel Analiz Ek'!B:Q,16,FALSE))</f>
        <v>46.25</v>
      </c>
      <c r="J116" s="148"/>
      <c r="K116" s="148"/>
    </row>
    <row r="117" spans="1:11" ht="12" customHeight="1">
      <c r="A117" s="52"/>
      <c r="B117" s="62"/>
      <c r="C117" s="52"/>
      <c r="D117" s="186">
        <f>IF(A117="",0,VLOOKUP(A117,'Bitkisel Analiz Ek'!B:Q,16,FALSE))</f>
        <v>0</v>
      </c>
      <c r="J117" s="148"/>
      <c r="K117" s="148"/>
    </row>
    <row r="118" spans="1:11" ht="12" customHeight="1">
      <c r="A118" s="52" t="s">
        <v>303</v>
      </c>
      <c r="B118" s="62" t="s">
        <v>366</v>
      </c>
      <c r="C118" s="52" t="s">
        <v>356</v>
      </c>
      <c r="D118" s="186">
        <f>IF(A118="",0,VLOOKUP(A118,'Bitkisel Analiz Ek'!B:Q,16,FALSE))</f>
        <v>41.25</v>
      </c>
      <c r="J118" s="148"/>
      <c r="K118" s="148"/>
    </row>
    <row r="119" spans="1:11" ht="12" customHeight="1">
      <c r="A119" s="52"/>
      <c r="B119" s="62"/>
      <c r="C119" s="52"/>
      <c r="D119" s="186">
        <f>IF(A119="",0,VLOOKUP(A119,'Bitkisel Analiz Ek'!B:Q,16,FALSE))</f>
        <v>0</v>
      </c>
      <c r="J119" s="148"/>
      <c r="K119" s="148"/>
    </row>
    <row r="120" spans="1:11" ht="12" customHeight="1">
      <c r="A120" s="52" t="s">
        <v>304</v>
      </c>
      <c r="B120" s="62" t="s">
        <v>367</v>
      </c>
      <c r="C120" s="52" t="s">
        <v>356</v>
      </c>
      <c r="D120" s="186">
        <f>IF(A120="",0,VLOOKUP(A120,'Bitkisel Analiz Ek'!B:Q,16,FALSE))</f>
        <v>37.5</v>
      </c>
      <c r="J120" s="148"/>
      <c r="K120" s="148"/>
    </row>
    <row r="121" spans="1:11" ht="12" customHeight="1">
      <c r="A121" s="52"/>
      <c r="B121" s="62"/>
      <c r="C121" s="52"/>
      <c r="D121" s="186">
        <f>IF(A121="",0,VLOOKUP(A121,'Bitkisel Analiz Ek'!B:Q,16,FALSE))</f>
        <v>0</v>
      </c>
      <c r="J121" s="148"/>
      <c r="K121" s="148"/>
    </row>
    <row r="122" spans="1:11" ht="12" customHeight="1">
      <c r="A122" s="52" t="s">
        <v>305</v>
      </c>
      <c r="B122" s="62" t="s">
        <v>368</v>
      </c>
      <c r="C122" s="52" t="s">
        <v>356</v>
      </c>
      <c r="D122" s="186">
        <f>IF(A122="",0,VLOOKUP(A122,'Bitkisel Analiz Ek'!B:Q,16,FALSE))</f>
        <v>53.75</v>
      </c>
      <c r="J122" s="148"/>
      <c r="K122" s="148"/>
    </row>
    <row r="123" spans="1:11" ht="12" customHeight="1">
      <c r="A123" s="52"/>
      <c r="B123" s="62"/>
      <c r="C123" s="52"/>
      <c r="D123" s="186">
        <f>IF(A123="",0,VLOOKUP(A123,'Bitkisel Analiz Ek'!B:Q,16,FALSE))</f>
        <v>0</v>
      </c>
      <c r="J123" s="148"/>
      <c r="K123" s="148"/>
    </row>
    <row r="124" spans="1:11" ht="12" customHeight="1">
      <c r="A124" s="52" t="s">
        <v>306</v>
      </c>
      <c r="B124" s="62" t="s">
        <v>369</v>
      </c>
      <c r="C124" s="52" t="s">
        <v>356</v>
      </c>
      <c r="D124" s="186">
        <f>IF(A124="",0,VLOOKUP(A124,'Bitkisel Analiz Ek'!B:Q,16,FALSE))</f>
        <v>47.5</v>
      </c>
      <c r="J124" s="148"/>
      <c r="K124" s="148"/>
    </row>
    <row r="125" spans="1:11" ht="12" customHeight="1">
      <c r="A125" s="52"/>
      <c r="B125" s="62"/>
      <c r="C125" s="52"/>
      <c r="D125" s="186">
        <f>IF(A125="",0,VLOOKUP(A125,'Bitkisel Analiz Ek'!B:Q,16,FALSE))</f>
        <v>0</v>
      </c>
      <c r="J125" s="148"/>
      <c r="K125" s="148"/>
    </row>
    <row r="126" spans="1:11" ht="12" customHeight="1">
      <c r="A126" s="52"/>
      <c r="B126" s="61" t="s">
        <v>500</v>
      </c>
      <c r="C126" s="55"/>
      <c r="D126" s="186">
        <f>IF(A126="",0,VLOOKUP(A126,'Bitkisel Analiz Ek'!B:Q,16,FALSE))</f>
        <v>0</v>
      </c>
      <c r="J126" s="148"/>
      <c r="K126" s="148"/>
    </row>
    <row r="127" spans="1:11" ht="12" customHeight="1">
      <c r="A127" s="52"/>
      <c r="B127" s="61"/>
      <c r="C127" s="55"/>
      <c r="D127" s="186">
        <f>IF(A127="",0,VLOOKUP(A127,'Bitkisel Analiz Ek'!B:Q,16,FALSE))</f>
        <v>0</v>
      </c>
      <c r="J127" s="148"/>
      <c r="K127" s="148"/>
    </row>
    <row r="128" spans="1:11" ht="12" customHeight="1">
      <c r="A128" s="52" t="s">
        <v>307</v>
      </c>
      <c r="B128" s="62" t="s">
        <v>370</v>
      </c>
      <c r="C128" s="52" t="s">
        <v>356</v>
      </c>
      <c r="D128" s="186">
        <f>IF(A128="",0,VLOOKUP(A128,'Bitkisel Analiz Ek'!B:Q,16,FALSE))</f>
        <v>7.1875</v>
      </c>
      <c r="J128" s="148"/>
      <c r="K128" s="148"/>
    </row>
    <row r="129" spans="1:11" ht="12" customHeight="1">
      <c r="A129" s="52"/>
      <c r="B129" s="62"/>
      <c r="C129" s="52"/>
      <c r="D129" s="186">
        <f>IF(A129="",0,VLOOKUP(A129,'Bitkisel Analiz Ek'!B:Q,16,FALSE))</f>
        <v>0</v>
      </c>
      <c r="J129" s="148"/>
      <c r="K129" s="148"/>
    </row>
    <row r="130" spans="1:11" ht="12" customHeight="1">
      <c r="A130" s="52" t="s">
        <v>308</v>
      </c>
      <c r="B130" s="62" t="s">
        <v>249</v>
      </c>
      <c r="C130" s="52" t="s">
        <v>524</v>
      </c>
      <c r="D130" s="186">
        <f>IF(A130="",0,VLOOKUP(A130,'Bitkisel Analiz Ek'!B:Q,16,FALSE))</f>
        <v>7.1875</v>
      </c>
      <c r="J130" s="148"/>
      <c r="K130" s="148"/>
    </row>
    <row r="131" spans="1:11" ht="12" customHeight="1">
      <c r="A131" s="52"/>
      <c r="B131" s="62" t="s">
        <v>403</v>
      </c>
      <c r="C131" s="52"/>
      <c r="D131" s="186">
        <f>IF(A131="",0,VLOOKUP(A131,'Bitkisel Analiz Ek'!B:Q,16,FALSE))</f>
        <v>0</v>
      </c>
      <c r="J131" s="148"/>
      <c r="K131" s="148"/>
    </row>
    <row r="132" spans="1:11" ht="12" customHeight="1">
      <c r="A132" s="52" t="s">
        <v>309</v>
      </c>
      <c r="B132" s="62" t="s">
        <v>250</v>
      </c>
      <c r="C132" s="52" t="s">
        <v>524</v>
      </c>
      <c r="D132" s="186">
        <f>IF(A132="",0,VLOOKUP(A132,'Bitkisel Analiz Ek'!B:Q,16,FALSE))</f>
        <v>7.1875</v>
      </c>
      <c r="J132" s="148"/>
      <c r="K132" s="148"/>
    </row>
    <row r="133" spans="1:11" ht="12" customHeight="1">
      <c r="A133" s="52"/>
      <c r="B133" s="62"/>
      <c r="C133" s="52"/>
      <c r="D133" s="186">
        <f>IF(A133="",0,VLOOKUP(A133,'Bitkisel Analiz Ek'!B:Q,16,FALSE))</f>
        <v>0</v>
      </c>
      <c r="J133" s="148"/>
      <c r="K133" s="148"/>
    </row>
    <row r="134" spans="1:11" ht="12" customHeight="1">
      <c r="A134" s="52"/>
      <c r="B134" s="61" t="s">
        <v>502</v>
      </c>
      <c r="C134" s="52"/>
      <c r="D134" s="186">
        <f>IF(A134="",0,VLOOKUP(A134,'Bitkisel Analiz Ek'!B:Q,16,FALSE))</f>
        <v>0</v>
      </c>
      <c r="J134" s="148"/>
      <c r="K134" s="148"/>
    </row>
    <row r="135" spans="1:11" ht="12" customHeight="1">
      <c r="A135" s="52"/>
      <c r="B135" s="61"/>
      <c r="C135" s="52"/>
      <c r="D135" s="186">
        <f>IF(A135="",0,VLOOKUP(A135,'Bitkisel Analiz Ek'!B:Q,16,FALSE))</f>
        <v>0</v>
      </c>
      <c r="J135" s="148"/>
      <c r="K135" s="148"/>
    </row>
    <row r="136" spans="1:11" ht="12" customHeight="1">
      <c r="A136" s="52" t="s">
        <v>310</v>
      </c>
      <c r="B136" s="62" t="s">
        <v>371</v>
      </c>
      <c r="C136" s="52" t="s">
        <v>356</v>
      </c>
      <c r="D136" s="186">
        <f>IF(A136="",0,VLOOKUP(A136,'Bitkisel Analiz Ek'!B:Q,16,FALSE))</f>
        <v>25.625</v>
      </c>
      <c r="J136" s="148"/>
      <c r="K136" s="148"/>
    </row>
    <row r="137" spans="1:11" ht="12" customHeight="1">
      <c r="A137" s="52"/>
      <c r="B137" s="62"/>
      <c r="C137" s="52"/>
      <c r="D137" s="186">
        <f>IF(A137="",0,VLOOKUP(A137,'Bitkisel Analiz Ek'!B:Q,16,FALSE))</f>
        <v>0</v>
      </c>
      <c r="J137" s="148"/>
      <c r="K137" s="148"/>
    </row>
    <row r="138" spans="1:11" ht="12" customHeight="1">
      <c r="A138" s="52" t="s">
        <v>311</v>
      </c>
      <c r="B138" s="62" t="s">
        <v>372</v>
      </c>
      <c r="C138" s="52" t="s">
        <v>356</v>
      </c>
      <c r="D138" s="186">
        <f>IF(A138="",0,VLOOKUP(A138,'Bitkisel Analiz Ek'!B:Q,16,FALSE))</f>
        <v>11.875</v>
      </c>
      <c r="J138" s="148"/>
      <c r="K138" s="148"/>
    </row>
    <row r="139" spans="1:11" ht="12" customHeight="1">
      <c r="A139" s="52"/>
      <c r="B139" s="62"/>
      <c r="C139" s="52"/>
      <c r="D139" s="186">
        <f>IF(A139="",0,VLOOKUP(A139,'Bitkisel Analiz Ek'!B:Q,16,FALSE))</f>
        <v>0</v>
      </c>
      <c r="J139" s="148"/>
      <c r="K139" s="148"/>
    </row>
    <row r="140" spans="1:11" ht="12" customHeight="1">
      <c r="A140" s="52"/>
      <c r="B140" s="61" t="s">
        <v>501</v>
      </c>
      <c r="C140" s="52"/>
      <c r="D140" s="186">
        <f>IF(A140="",0,VLOOKUP(A140,'Bitkisel Analiz Ek'!B:Q,16,FALSE))</f>
        <v>0</v>
      </c>
      <c r="J140" s="148"/>
      <c r="K140" s="148"/>
    </row>
    <row r="141" spans="1:11" ht="12" customHeight="1">
      <c r="A141" s="52"/>
      <c r="B141" s="61"/>
      <c r="C141" s="52"/>
      <c r="D141" s="186">
        <f>IF(A141="",0,VLOOKUP(A141,'Bitkisel Analiz Ek'!B:Q,16,FALSE))</f>
        <v>0</v>
      </c>
      <c r="J141" s="148"/>
      <c r="K141" s="148"/>
    </row>
    <row r="142" spans="1:11" ht="12" customHeight="1">
      <c r="A142" s="52" t="s">
        <v>312</v>
      </c>
      <c r="B142" s="62" t="s">
        <v>373</v>
      </c>
      <c r="C142" s="52" t="s">
        <v>356</v>
      </c>
      <c r="D142" s="186">
        <f>IF(A142="",0,VLOOKUP(A142,'Bitkisel Analiz Ek'!B:Q,16,FALSE))</f>
        <v>7.25</v>
      </c>
      <c r="J142" s="148"/>
      <c r="K142" s="148"/>
    </row>
    <row r="143" spans="1:11" ht="12" customHeight="1">
      <c r="A143" s="52"/>
      <c r="B143" s="62"/>
      <c r="C143" s="52"/>
      <c r="D143" s="186">
        <f>IF(A143="",0,VLOOKUP(A143,'Bitkisel Analiz Ek'!B:Q,16,FALSE))</f>
        <v>0</v>
      </c>
      <c r="J143" s="148"/>
      <c r="K143" s="148"/>
    </row>
    <row r="144" spans="1:11" ht="12.75">
      <c r="A144" s="52" t="s">
        <v>313</v>
      </c>
      <c r="B144" s="62" t="s">
        <v>374</v>
      </c>
      <c r="C144" s="52" t="s">
        <v>356</v>
      </c>
      <c r="D144" s="186">
        <f>IF(A144="",0,VLOOKUP(A144,'Bitkisel Analiz Ek'!B:Q,16,FALSE))</f>
        <v>7.25</v>
      </c>
      <c r="J144" s="148"/>
      <c r="K144" s="148"/>
    </row>
    <row r="145" spans="1:11" ht="12" customHeight="1">
      <c r="A145" s="52"/>
      <c r="B145" s="62"/>
      <c r="C145" s="52"/>
      <c r="D145" s="186">
        <f>IF(A145="",0,VLOOKUP(A145,'Bitkisel Analiz'!B:G,6,FALSE))*$D$2</f>
        <v>0</v>
      </c>
      <c r="J145" s="148"/>
      <c r="K145" s="148"/>
    </row>
    <row r="146" spans="1:11" ht="12" customHeight="1">
      <c r="A146" s="52"/>
      <c r="B146" s="61" t="s">
        <v>503</v>
      </c>
      <c r="C146" s="52"/>
      <c r="D146" s="186">
        <f>IF(A146="",0,VLOOKUP(A146,'Bitkisel Analiz'!B:G,6,FALSE))*$D$2</f>
        <v>0</v>
      </c>
      <c r="J146" s="148"/>
      <c r="K146" s="148"/>
    </row>
    <row r="147" spans="1:11" ht="12" customHeight="1">
      <c r="A147" s="52"/>
      <c r="B147" s="61"/>
      <c r="C147" s="52"/>
      <c r="D147" s="186">
        <f>IF(A147="",0,VLOOKUP(A147,'Bitkisel Analiz'!B:G,6,FALSE))*$D$2</f>
        <v>0</v>
      </c>
      <c r="J147" s="148"/>
      <c r="K147" s="148"/>
    </row>
    <row r="148" spans="1:11" ht="12" customHeight="1">
      <c r="A148" s="52" t="s">
        <v>314</v>
      </c>
      <c r="B148" s="62" t="s">
        <v>138</v>
      </c>
      <c r="C148" s="52" t="s">
        <v>505</v>
      </c>
      <c r="D148" s="186">
        <f>IF(A148="",0,VLOOKUP(A148,'Bitkisel Analiz'!B:G,6,FALSE))*$D$2</f>
        <v>1.0897659999999998</v>
      </c>
      <c r="J148" s="148"/>
      <c r="K148" s="148"/>
    </row>
    <row r="149" spans="1:11" ht="12" customHeight="1">
      <c r="A149" s="52"/>
      <c r="B149" s="61"/>
      <c r="C149" s="52"/>
      <c r="D149" s="186">
        <f>IF(A149="",0,VLOOKUP(A149,'Bitkisel Analiz'!B:G,6,FALSE))*$D$2</f>
        <v>0</v>
      </c>
      <c r="J149" s="148"/>
      <c r="K149" s="148"/>
    </row>
    <row r="150" spans="1:11" ht="12" customHeight="1">
      <c r="A150" s="52"/>
      <c r="B150" s="61" t="s">
        <v>251</v>
      </c>
      <c r="C150" s="52"/>
      <c r="D150" s="186">
        <f>IF(A150="",0,VLOOKUP(A150,'Bitkisel Analiz'!B:G,6,FALSE))*$D$2</f>
        <v>0</v>
      </c>
      <c r="J150" s="148"/>
      <c r="K150" s="148"/>
    </row>
    <row r="151" spans="1:11" ht="12" customHeight="1">
      <c r="A151" s="52"/>
      <c r="B151" s="61"/>
      <c r="C151" s="52"/>
      <c r="D151" s="186">
        <f>IF(A151="",0,VLOOKUP(A151,'Bitkisel Analiz'!B:G,6,FALSE))*$D$2</f>
        <v>0</v>
      </c>
      <c r="J151" s="148"/>
      <c r="K151" s="148"/>
    </row>
    <row r="152" spans="1:11" ht="12" customHeight="1">
      <c r="A152" s="52" t="s">
        <v>315</v>
      </c>
      <c r="B152" s="62" t="s">
        <v>376</v>
      </c>
      <c r="C152" s="52" t="s">
        <v>465</v>
      </c>
      <c r="D152" s="186">
        <f>IF(A152="",0,VLOOKUP(A152,'Bitkisel Analiz'!B:G,6,FALSE))*$D$2</f>
        <v>250000</v>
      </c>
      <c r="J152" s="148"/>
      <c r="K152" s="148"/>
    </row>
    <row r="153" spans="1:11" ht="12" customHeight="1">
      <c r="A153" s="52"/>
      <c r="B153" s="62"/>
      <c r="C153" s="52"/>
      <c r="D153" s="186"/>
      <c r="J153" s="148"/>
      <c r="K153" s="148"/>
    </row>
    <row r="154" spans="1:11" ht="12" customHeight="1">
      <c r="A154" s="52"/>
      <c r="B154" s="62"/>
      <c r="C154" s="52"/>
      <c r="D154" s="186"/>
      <c r="J154" s="148"/>
      <c r="K154" s="148"/>
    </row>
    <row r="155" spans="1:11" ht="12" customHeight="1">
      <c r="A155" s="52"/>
      <c r="B155" s="62"/>
      <c r="C155" s="52"/>
      <c r="D155" s="186"/>
      <c r="J155" s="148"/>
      <c r="K155" s="148"/>
    </row>
    <row r="156" spans="1:11" ht="12" customHeight="1">
      <c r="A156" s="52"/>
      <c r="B156" s="62"/>
      <c r="C156" s="52"/>
      <c r="D156" s="186"/>
      <c r="J156" s="148"/>
      <c r="K156" s="148"/>
    </row>
    <row r="157" spans="1:11" ht="12" customHeight="1">
      <c r="A157" s="52"/>
      <c r="B157" s="62"/>
      <c r="C157" s="52"/>
      <c r="D157" s="186"/>
      <c r="J157" s="148"/>
      <c r="K157" s="148"/>
    </row>
    <row r="158" spans="1:11" ht="12.75">
      <c r="A158" s="72"/>
      <c r="B158" s="71"/>
      <c r="C158" s="72"/>
      <c r="D158" s="298"/>
      <c r="J158" s="148"/>
      <c r="K158" s="148"/>
    </row>
    <row r="159" spans="1:11" ht="16.5" customHeight="1" thickBot="1">
      <c r="A159" s="292"/>
      <c r="B159" s="295"/>
      <c r="C159" s="292"/>
      <c r="D159" s="294">
        <f>IF(A159="",0,VLOOKUP(A159,'Bitkisel Analiz'!B:G,6,FALSE))*$D$2</f>
        <v>0</v>
      </c>
      <c r="J159" s="148"/>
      <c r="K159" s="148"/>
    </row>
    <row r="160" spans="1:4" ht="20.25" customHeight="1" thickBot="1">
      <c r="A160" s="123"/>
      <c r="B160" s="124" t="s">
        <v>543</v>
      </c>
      <c r="C160" s="123"/>
      <c r="D160" s="296"/>
    </row>
    <row r="161" spans="1:4" ht="12.75">
      <c r="A161" s="52"/>
      <c r="B161" s="118"/>
      <c r="C161" s="52"/>
      <c r="D161" s="186">
        <f>IF(A161="",0,VLOOKUP(A161,'Yapısal Analiz'!B:G,6,FALSE))*$D$1</f>
        <v>0</v>
      </c>
    </row>
    <row r="162" spans="1:4" s="43" customFormat="1" ht="12" customHeight="1">
      <c r="A162" s="51"/>
      <c r="B162" s="95" t="s">
        <v>513</v>
      </c>
      <c r="C162" s="52"/>
      <c r="D162" s="186">
        <f>IF(A162="",0,VLOOKUP(A162,'Yapısal Analiz'!B:G,6,FALSE))*$D$1</f>
        <v>0</v>
      </c>
    </row>
    <row r="163" spans="1:4" ht="12" customHeight="1">
      <c r="A163" s="51"/>
      <c r="B163" s="95"/>
      <c r="C163" s="96"/>
      <c r="D163" s="186">
        <f>IF(A163="",0,VLOOKUP(A163,'Yapısal Analiz'!B:G,6,FALSE))*$D$1</f>
        <v>0</v>
      </c>
    </row>
    <row r="164" spans="1:4" ht="12" customHeight="1">
      <c r="A164" s="52" t="s">
        <v>316</v>
      </c>
      <c r="B164" s="97" t="s">
        <v>512</v>
      </c>
      <c r="C164" s="52" t="s">
        <v>481</v>
      </c>
      <c r="D164" s="186">
        <f>IF(A164="",0,VLOOKUP(A164,'Yapısal Analiz'!B:G,6,FALSE))*$D$1</f>
        <v>1.7574199999999998</v>
      </c>
    </row>
    <row r="165" spans="1:4" ht="12" customHeight="1">
      <c r="A165" s="52"/>
      <c r="B165" s="95"/>
      <c r="C165" s="96"/>
      <c r="D165" s="186">
        <f>IF(A165="",0,VLOOKUP(A165,'Yapısal Analiz'!B:G,6,FALSE))*$D$1</f>
        <v>0</v>
      </c>
    </row>
    <row r="166" spans="1:4" ht="12" customHeight="1">
      <c r="A166" s="52" t="s">
        <v>317</v>
      </c>
      <c r="B166" s="97" t="s">
        <v>515</v>
      </c>
      <c r="C166" s="52" t="s">
        <v>481</v>
      </c>
      <c r="D166" s="186">
        <f>IF(A166="",0,VLOOKUP(A166,'Yapısal Analiz'!B:G,6,FALSE))*$D$1</f>
        <v>3.3600000000000003</v>
      </c>
    </row>
    <row r="167" spans="1:4" ht="12" customHeight="1">
      <c r="A167" s="52"/>
      <c r="B167" s="95"/>
      <c r="C167" s="55"/>
      <c r="D167" s="186">
        <f>IF(A167="",0,VLOOKUP(A167,'Yapısal Analiz'!B:G,6,FALSE))*$D$1</f>
        <v>0</v>
      </c>
    </row>
    <row r="168" spans="1:4" ht="12" customHeight="1">
      <c r="A168" s="52"/>
      <c r="B168" s="65" t="s">
        <v>516</v>
      </c>
      <c r="C168" s="52"/>
      <c r="D168" s="186">
        <f>IF(A168="",0,VLOOKUP(A168,'Yapısal Analiz'!B:G,6,FALSE))*$D$1</f>
        <v>0</v>
      </c>
    </row>
    <row r="169" spans="1:4" ht="12" customHeight="1">
      <c r="A169" s="52"/>
      <c r="B169" s="62"/>
      <c r="C169" s="52"/>
      <c r="D169" s="186">
        <f>IF(A169="",0,VLOOKUP(A169,'Yapısal Analiz'!B:G,6,FALSE))*$D$1</f>
        <v>0</v>
      </c>
    </row>
    <row r="170" spans="1:4" ht="12" customHeight="1">
      <c r="A170" s="52" t="s">
        <v>318</v>
      </c>
      <c r="B170" s="97" t="s">
        <v>517</v>
      </c>
      <c r="C170" s="52" t="s">
        <v>505</v>
      </c>
      <c r="D170" s="186">
        <f>IF(A170="",0,VLOOKUP(A170,'Yapısal Analiz'!B:G,6,FALSE))*$D$1</f>
        <v>1.5</v>
      </c>
    </row>
    <row r="171" spans="1:4" ht="12" customHeight="1">
      <c r="A171" s="52"/>
      <c r="B171" s="61"/>
      <c r="C171" s="52"/>
      <c r="D171" s="186">
        <f>IF(A171="",0,VLOOKUP(A171,'Yapısal Analiz'!B:G,6,FALSE))*$D$1</f>
        <v>0</v>
      </c>
    </row>
    <row r="172" spans="1:4" ht="12" customHeight="1">
      <c r="A172" s="52" t="s">
        <v>319</v>
      </c>
      <c r="B172" s="62" t="s">
        <v>254</v>
      </c>
      <c r="C172" s="52" t="s">
        <v>481</v>
      </c>
      <c r="D172" s="186">
        <f>IF(A172="",0,VLOOKUP(A172,'Yapısal Analiz'!B:G,6,FALSE))*$D$1</f>
        <v>6.0688</v>
      </c>
    </row>
    <row r="173" spans="1:4" ht="12" customHeight="1">
      <c r="A173" s="52"/>
      <c r="B173" s="62"/>
      <c r="C173" s="52"/>
      <c r="D173" s="186">
        <f>IF(A173="",0,VLOOKUP(A173,'Yapısal Analiz'!B:G,6,FALSE))*$D$1</f>
        <v>0</v>
      </c>
    </row>
    <row r="174" spans="1:4" ht="12" customHeight="1">
      <c r="A174" s="52" t="s">
        <v>320</v>
      </c>
      <c r="B174" s="62" t="s">
        <v>255</v>
      </c>
      <c r="C174" s="52" t="s">
        <v>505</v>
      </c>
      <c r="D174" s="186">
        <f>IF(A174="",0,VLOOKUP(A174,'Yapısal Analiz'!B:G,6,FALSE))*$D$1</f>
        <v>13.1475</v>
      </c>
    </row>
    <row r="175" spans="1:4" ht="12" customHeight="1">
      <c r="A175" s="52"/>
      <c r="B175" s="62"/>
      <c r="C175" s="52"/>
      <c r="D175" s="186">
        <f>IF(A175="",0,VLOOKUP(A175,'Yapısal Analiz'!B:G,6,FALSE))*$D$1</f>
        <v>0</v>
      </c>
    </row>
    <row r="176" spans="1:4" ht="12" customHeight="1">
      <c r="A176" s="52" t="s">
        <v>321</v>
      </c>
      <c r="B176" s="62" t="s">
        <v>256</v>
      </c>
      <c r="C176" s="52" t="s">
        <v>505</v>
      </c>
      <c r="D176" s="186">
        <f>IF(A176="",0,VLOOKUP(A176,'Yapısal Analiz'!B:G,6,FALSE))*$D$1</f>
        <v>4.6605</v>
      </c>
    </row>
    <row r="177" spans="1:4" ht="12" customHeight="1">
      <c r="A177" s="52"/>
      <c r="B177" s="62"/>
      <c r="C177" s="52"/>
      <c r="D177" s="186">
        <f>IF(A177="",0,VLOOKUP(A177,'Yapısal Analiz'!B:G,6,FALSE))*$D$1</f>
        <v>0</v>
      </c>
    </row>
    <row r="178" spans="1:4" ht="12" customHeight="1">
      <c r="A178" s="52" t="s">
        <v>322</v>
      </c>
      <c r="B178" s="97" t="s">
        <v>257</v>
      </c>
      <c r="C178" s="52" t="s">
        <v>505</v>
      </c>
      <c r="D178" s="186">
        <f>IF(A178="",0,VLOOKUP(A178,'Yapısal Analiz'!B:G,6,FALSE))*$D$1</f>
        <v>5.902661</v>
      </c>
    </row>
    <row r="179" spans="1:4" ht="12" customHeight="1">
      <c r="A179" s="52"/>
      <c r="B179" s="95"/>
      <c r="C179" s="52"/>
      <c r="D179" s="186">
        <f>IF(A179="",0,VLOOKUP(A179,'Yapısal Analiz'!B:G,6,FALSE))*$D$1</f>
        <v>0</v>
      </c>
    </row>
    <row r="180" spans="1:4" ht="12" customHeight="1">
      <c r="A180" s="52" t="s">
        <v>323</v>
      </c>
      <c r="B180" s="97" t="s">
        <v>258</v>
      </c>
      <c r="C180" s="52" t="s">
        <v>505</v>
      </c>
      <c r="D180" s="186">
        <f>IF(A180="",0,VLOOKUP(A180,'Yapısal Analiz'!B:G,6,FALSE))*$D$1</f>
        <v>1.32192</v>
      </c>
    </row>
    <row r="181" spans="1:4" ht="12" customHeight="1">
      <c r="A181" s="52"/>
      <c r="B181" s="97"/>
      <c r="C181" s="52"/>
      <c r="D181" s="186">
        <f>IF(A181="",0,VLOOKUP(A181,'Yapısal Analiz'!B:G,6,FALSE))*$D$1</f>
        <v>0</v>
      </c>
    </row>
    <row r="182" spans="1:4" ht="12" customHeight="1">
      <c r="A182" s="52" t="s">
        <v>324</v>
      </c>
      <c r="B182" s="97" t="s">
        <v>518</v>
      </c>
      <c r="C182" s="52" t="s">
        <v>505</v>
      </c>
      <c r="D182" s="186">
        <f>IF(A182="",0,VLOOKUP(A182,'Yapısal Analiz'!B:G,6,FALSE))*$D$1</f>
        <v>2.795</v>
      </c>
    </row>
    <row r="183" spans="1:4" ht="12" customHeight="1">
      <c r="A183" s="52"/>
      <c r="B183" s="95"/>
      <c r="C183" s="55"/>
      <c r="D183" s="186">
        <f>IF(A183="",0,VLOOKUP(A183,'Yapısal Analiz'!B:G,6,FALSE))*$D$1</f>
        <v>0</v>
      </c>
    </row>
    <row r="184" spans="1:4" ht="12" customHeight="1">
      <c r="A184" s="52"/>
      <c r="B184" s="95" t="s">
        <v>519</v>
      </c>
      <c r="C184" s="52"/>
      <c r="D184" s="186">
        <f>IF(A184="",0,VLOOKUP(A184,'Yapısal Analiz'!B:G,6,FALSE))*$D$1</f>
        <v>0</v>
      </c>
    </row>
    <row r="185" spans="1:4" ht="12" customHeight="1">
      <c r="A185" s="52"/>
      <c r="B185" s="61"/>
      <c r="C185" s="52"/>
      <c r="D185" s="186">
        <f>IF(A185="",0,VLOOKUP(A185,'Yapısal Analiz'!B:G,6,FALSE))*$D$1</f>
        <v>0</v>
      </c>
    </row>
    <row r="186" spans="1:4" ht="12" customHeight="1">
      <c r="A186" s="52" t="s">
        <v>325</v>
      </c>
      <c r="B186" s="97" t="s">
        <v>520</v>
      </c>
      <c r="C186" s="52" t="s">
        <v>380</v>
      </c>
      <c r="D186" s="186">
        <f>IF(A186="",0,VLOOKUP(A186,'Yapısal Analiz'!B:G,6,FALSE))*$D$1</f>
        <v>12.032</v>
      </c>
    </row>
    <row r="187" spans="1:4" ht="12" customHeight="1">
      <c r="A187" s="52"/>
      <c r="B187" s="61"/>
      <c r="C187" s="52"/>
      <c r="D187" s="186">
        <f>IF(A187="",0,VLOOKUP(A187,'Yapısal Analiz'!B:G,6,FALSE))*$D$1</f>
        <v>0</v>
      </c>
    </row>
    <row r="188" spans="1:4" ht="12.75">
      <c r="A188" s="52" t="s">
        <v>326</v>
      </c>
      <c r="B188" s="62" t="s">
        <v>521</v>
      </c>
      <c r="C188" s="52" t="s">
        <v>505</v>
      </c>
      <c r="D188" s="186">
        <f>IF(A188="",0,VLOOKUP(A188,'Yapısal Analiz'!B:G,6,FALSE))*$D$1</f>
        <v>16.9575</v>
      </c>
    </row>
    <row r="189" spans="1:4" ht="12.75">
      <c r="A189" s="52"/>
      <c r="B189" s="62"/>
      <c r="C189" s="52"/>
      <c r="D189" s="186">
        <f>IF(A189="",0,VLOOKUP(A189,'Yapısal Analiz'!B:G,6,FALSE))*$D$1</f>
        <v>0</v>
      </c>
    </row>
    <row r="190" spans="1:4" ht="12.75">
      <c r="A190" s="52" t="s">
        <v>327</v>
      </c>
      <c r="B190" s="112" t="s">
        <v>378</v>
      </c>
      <c r="C190" s="52" t="s">
        <v>505</v>
      </c>
      <c r="D190" s="186">
        <f>IF(A190="",0,VLOOKUP(A190,'Yapısal Analiz'!B:G,6,FALSE))*$D$1</f>
        <v>20.77</v>
      </c>
    </row>
    <row r="191" spans="1:4" ht="12.75">
      <c r="A191" s="52"/>
      <c r="B191" s="62"/>
      <c r="C191" s="52"/>
      <c r="D191" s="186">
        <f>IF(A191="",0,VLOOKUP(A191,'Yapısal Analiz'!B:G,6,FALSE))*$D$1</f>
        <v>0</v>
      </c>
    </row>
    <row r="192" spans="1:4" ht="12.75">
      <c r="A192" s="52"/>
      <c r="B192" s="65" t="s">
        <v>522</v>
      </c>
      <c r="C192" s="52"/>
      <c r="D192" s="186">
        <f>IF(A192="",0,VLOOKUP(A192,'Yapısal Analiz'!B:G,6,FALSE))*$D$1</f>
        <v>0</v>
      </c>
    </row>
    <row r="193" spans="1:4" ht="12.75">
      <c r="A193" s="52"/>
      <c r="B193" s="62"/>
      <c r="C193" s="52"/>
      <c r="D193" s="186">
        <f>IF(A193="",0,VLOOKUP(A193,'Yapısal Analiz'!B:G,6,FALSE))*$D$1</f>
        <v>0</v>
      </c>
    </row>
    <row r="194" spans="1:4" ht="12.75">
      <c r="A194" s="52" t="s">
        <v>328</v>
      </c>
      <c r="B194" s="97" t="s">
        <v>523</v>
      </c>
      <c r="C194" s="52" t="s">
        <v>380</v>
      </c>
      <c r="D194" s="186">
        <f>IF(A194="",0,VLOOKUP(A194,'Yapısal Analiz'!B:G,6,FALSE))*$D$1</f>
        <v>1.6987</v>
      </c>
    </row>
    <row r="195" spans="1:4" ht="12.75">
      <c r="A195" s="52"/>
      <c r="B195" s="61"/>
      <c r="C195" s="52"/>
      <c r="D195" s="186">
        <f>IF(A195="",0,VLOOKUP(A195,'Yapısal Analiz'!B:G,6,FALSE))*$D$1</f>
        <v>0</v>
      </c>
    </row>
    <row r="196" spans="1:4" ht="12.75">
      <c r="A196" s="52" t="s">
        <v>329</v>
      </c>
      <c r="B196" s="62" t="s">
        <v>260</v>
      </c>
      <c r="C196" s="52" t="s">
        <v>524</v>
      </c>
      <c r="D196" s="186">
        <f>IF(A196="",0,VLOOKUP(A196,'Yapısal Analiz'!B:G,6,FALSE))*$D$1</f>
        <v>18.78752</v>
      </c>
    </row>
    <row r="197" spans="1:4" ht="12.75">
      <c r="A197" s="52"/>
      <c r="B197" s="62"/>
      <c r="C197" s="52"/>
      <c r="D197" s="186">
        <f>IF(A197="",0,VLOOKUP(A197,'Yapısal Analiz'!B:G,6,FALSE))*$D$1</f>
        <v>0</v>
      </c>
    </row>
    <row r="198" spans="1:4" ht="12.75">
      <c r="A198" s="52" t="s">
        <v>330</v>
      </c>
      <c r="B198" s="62" t="s">
        <v>261</v>
      </c>
      <c r="C198" s="52" t="s">
        <v>524</v>
      </c>
      <c r="D198" s="186">
        <f>IF(A198="",0,VLOOKUP(A198,'Yapısal Analiz'!B:G,6,FALSE))*$D$1</f>
        <v>18.78752</v>
      </c>
    </row>
    <row r="199" spans="1:4" ht="12.75">
      <c r="A199" s="52"/>
      <c r="B199" s="62"/>
      <c r="C199" s="52"/>
      <c r="D199" s="186">
        <f>IF(A199="",0,VLOOKUP(A199,'Yapısal Analiz'!B:G,6,FALSE))*$D$1</f>
        <v>0</v>
      </c>
    </row>
    <row r="200" spans="1:4" ht="12.75">
      <c r="A200" s="52"/>
      <c r="B200" s="95" t="s">
        <v>525</v>
      </c>
      <c r="C200" s="52"/>
      <c r="D200" s="186">
        <f>IF(A200="",0,VLOOKUP(A200,'Yapısal Analiz'!B:G,6,FALSE))*$D$1</f>
        <v>0</v>
      </c>
    </row>
    <row r="201" spans="1:4" ht="12.75">
      <c r="A201" s="52"/>
      <c r="B201" s="61"/>
      <c r="C201" s="52"/>
      <c r="D201" s="186">
        <f>IF(A201="",0,VLOOKUP(A201,'Yapısal Analiz'!B:G,6,FALSE))*$D$1</f>
        <v>0</v>
      </c>
    </row>
    <row r="202" spans="1:4" ht="12.75">
      <c r="A202" s="52" t="s">
        <v>331</v>
      </c>
      <c r="B202" s="112" t="s">
        <v>379</v>
      </c>
      <c r="C202" s="52"/>
      <c r="D202" s="186">
        <f>IF(A202="",0,VLOOKUP(A202,'Yapısal Analiz'!B:G,6,FALSE))*$D$1</f>
        <v>101.94</v>
      </c>
    </row>
    <row r="203" spans="1:4" ht="11.25" customHeight="1">
      <c r="A203" s="52"/>
      <c r="B203" s="113"/>
      <c r="C203" s="52"/>
      <c r="D203" s="186">
        <f>IF(A203="",0,VLOOKUP(A203,'Yapısal Analiz'!B:G,6,FALSE))*$D$1</f>
        <v>0</v>
      </c>
    </row>
    <row r="204" spans="1:4" ht="11.25" customHeight="1">
      <c r="A204" s="52"/>
      <c r="B204" s="113"/>
      <c r="C204" s="52"/>
      <c r="D204" s="186"/>
    </row>
    <row r="205" spans="1:4" ht="12" customHeight="1">
      <c r="A205" s="52"/>
      <c r="B205" s="113"/>
      <c r="C205" s="52"/>
      <c r="D205" s="186"/>
    </row>
    <row r="206" spans="1:4" ht="12.75">
      <c r="A206" s="52"/>
      <c r="B206" s="113"/>
      <c r="C206" s="52"/>
      <c r="D206" s="186"/>
    </row>
    <row r="207" spans="1:4" ht="12.75">
      <c r="A207" s="52"/>
      <c r="B207" s="113"/>
      <c r="C207" s="52"/>
      <c r="D207" s="186"/>
    </row>
    <row r="208" spans="1:4" ht="12.75">
      <c r="A208" s="52"/>
      <c r="B208" s="113"/>
      <c r="C208" s="52"/>
      <c r="D208" s="186"/>
    </row>
    <row r="209" spans="1:4" ht="12.75">
      <c r="A209" s="52"/>
      <c r="B209" s="113"/>
      <c r="C209" s="52"/>
      <c r="D209" s="186"/>
    </row>
    <row r="210" spans="1:4" ht="12.75">
      <c r="A210" s="72"/>
      <c r="B210" s="297"/>
      <c r="C210" s="72"/>
      <c r="D210" s="298"/>
    </row>
    <row r="211" spans="1:4" ht="12" customHeight="1">
      <c r="A211" s="292"/>
      <c r="B211" s="293"/>
      <c r="C211" s="292"/>
      <c r="D211" s="294"/>
    </row>
    <row r="212" spans="1:4" ht="12" customHeight="1">
      <c r="A212" s="52"/>
      <c r="B212" s="114" t="s">
        <v>526</v>
      </c>
      <c r="C212" s="52"/>
      <c r="D212" s="186">
        <f>IF(A212="",0,VLOOKUP(A212,'Yapısal Analiz'!B:G,6,FALSE))*$D$1</f>
        <v>0</v>
      </c>
    </row>
    <row r="213" spans="1:4" ht="12" customHeight="1">
      <c r="A213" s="52"/>
      <c r="B213" s="62"/>
      <c r="C213" s="52"/>
      <c r="D213" s="186">
        <f>IF(A213="",0,VLOOKUP(A213,'Yapısal Analiz'!B:G,6,FALSE))*$D$1</f>
        <v>0</v>
      </c>
    </row>
    <row r="214" spans="1:4" ht="12" customHeight="1">
      <c r="A214" s="52" t="s">
        <v>332</v>
      </c>
      <c r="B214" s="62" t="s">
        <v>529</v>
      </c>
      <c r="C214" s="52" t="s">
        <v>504</v>
      </c>
      <c r="D214" s="186">
        <f>IF(A214="",0,VLOOKUP(A214,'Yapısal Analiz'!B:G,6,FALSE))*$D$1</f>
        <v>99.58279999999999</v>
      </c>
    </row>
    <row r="215" spans="1:4" ht="12" customHeight="1">
      <c r="A215" s="52"/>
      <c r="B215" s="62"/>
      <c r="C215" s="52"/>
      <c r="D215" s="186">
        <f>IF(A215="",0,VLOOKUP(A215,'Yapısal Analiz'!B:G,6,FALSE))*$D$1</f>
        <v>0</v>
      </c>
    </row>
    <row r="216" spans="1:4" ht="12" customHeight="1">
      <c r="A216" s="52" t="s">
        <v>333</v>
      </c>
      <c r="B216" s="62" t="s">
        <v>527</v>
      </c>
      <c r="C216" s="52" t="s">
        <v>504</v>
      </c>
      <c r="D216" s="186">
        <f>IF(A216="",0,VLOOKUP(A216,'Yapısal Analiz'!B:G,6,FALSE))*$D$1</f>
        <v>129.9678</v>
      </c>
    </row>
    <row r="217" spans="1:4" ht="12" customHeight="1">
      <c r="A217" s="52"/>
      <c r="B217" s="62"/>
      <c r="C217" s="52"/>
      <c r="D217" s="186">
        <f>IF(A217="",0,VLOOKUP(A217,'Yapısal Analiz'!B:G,6,FALSE))*$D$1</f>
        <v>0</v>
      </c>
    </row>
    <row r="218" spans="1:4" ht="12" customHeight="1">
      <c r="A218" s="52" t="s">
        <v>334</v>
      </c>
      <c r="B218" s="62" t="s">
        <v>528</v>
      </c>
      <c r="C218" s="52" t="s">
        <v>505</v>
      </c>
      <c r="D218" s="186">
        <f>IF(A218="",0,VLOOKUP(A218,'Yapısal Analiz'!B:G,6,FALSE))*$D$1</f>
        <v>16.0001</v>
      </c>
    </row>
    <row r="219" spans="1:4" ht="12" customHeight="1">
      <c r="A219" s="52"/>
      <c r="B219" s="62"/>
      <c r="C219" s="52"/>
      <c r="D219" s="186">
        <f>IF(A219="",0,VLOOKUP(A219,'Yapısal Analiz'!B:G,6,FALSE))*$D$1</f>
        <v>0</v>
      </c>
    </row>
    <row r="220" spans="1:4" ht="12" customHeight="1">
      <c r="A220" s="52" t="s">
        <v>335</v>
      </c>
      <c r="B220" s="97" t="s">
        <v>530</v>
      </c>
      <c r="C220" s="55" t="s">
        <v>531</v>
      </c>
      <c r="D220" s="186">
        <f>IF(A220="",0,VLOOKUP(A220,'Yapısal Analiz'!B:G,6,FALSE))*$D$1</f>
        <v>684.78</v>
      </c>
    </row>
    <row r="221" spans="1:4" ht="12" customHeight="1">
      <c r="A221" s="52"/>
      <c r="B221" s="61"/>
      <c r="C221" s="55"/>
      <c r="D221" s="186">
        <f>IF(A221="",0,VLOOKUP(A221,'Yapısal Analiz'!B:G,6,FALSE))*$D$1</f>
        <v>0</v>
      </c>
    </row>
    <row r="222" spans="1:4" ht="12" customHeight="1">
      <c r="A222" s="52" t="s">
        <v>336</v>
      </c>
      <c r="B222" s="112" t="s">
        <v>378</v>
      </c>
      <c r="C222" s="52" t="s">
        <v>505</v>
      </c>
      <c r="D222" s="186">
        <f>IF(A222="",0,VLOOKUP(A222,'Yapısal Analiz'!B:G,6,FALSE))*$D$1</f>
        <v>19.901</v>
      </c>
    </row>
    <row r="223" spans="1:4" ht="12.75">
      <c r="A223" s="52"/>
      <c r="B223" s="62"/>
      <c r="C223" s="52"/>
      <c r="D223" s="186">
        <f>IF(A223="",0,VLOOKUP(A223,'Yapısal Analiz'!B:G,6,FALSE))*$D$1</f>
        <v>0</v>
      </c>
    </row>
    <row r="224" spans="1:4" ht="12" customHeight="1">
      <c r="A224" s="52"/>
      <c r="B224" s="65" t="s">
        <v>535</v>
      </c>
      <c r="C224" s="52"/>
      <c r="D224" s="186">
        <f>IF(A224="",0,VLOOKUP(A224,'Yapısal Analiz'!B:G,6,FALSE))*$D$1</f>
        <v>0</v>
      </c>
    </row>
    <row r="225" spans="1:4" ht="12" customHeight="1">
      <c r="A225" s="52"/>
      <c r="B225" s="62"/>
      <c r="C225" s="52"/>
      <c r="D225" s="186">
        <f>IF(A225="",0,VLOOKUP(A225,'Yapısal Analiz'!B:G,6,FALSE))*$D$1</f>
        <v>0</v>
      </c>
    </row>
    <row r="226" spans="1:4" ht="12" customHeight="1">
      <c r="A226" s="52" t="s">
        <v>337</v>
      </c>
      <c r="B226" s="97" t="s">
        <v>536</v>
      </c>
      <c r="C226" s="52" t="s">
        <v>465</v>
      </c>
      <c r="D226" s="186">
        <f>IF(A226="",0,VLOOKUP(A226,'Yapısal Analiz'!B:G,6,FALSE))*$D$1</f>
        <v>1039.6</v>
      </c>
    </row>
    <row r="227" spans="1:4" ht="12" customHeight="1">
      <c r="A227" s="52"/>
      <c r="B227" s="61"/>
      <c r="C227" s="52"/>
      <c r="D227" s="186">
        <f>IF(A227="",0,VLOOKUP(A227,'Yapısal Analiz'!B:G,6,FALSE))*$D$1</f>
        <v>0</v>
      </c>
    </row>
    <row r="228" spans="1:4" ht="12" customHeight="1">
      <c r="A228" s="52" t="s">
        <v>338</v>
      </c>
      <c r="B228" s="62" t="s">
        <v>537</v>
      </c>
      <c r="C228" s="52" t="s">
        <v>465</v>
      </c>
      <c r="D228" s="186">
        <f>IF(A228="",0,VLOOKUP(A228,'Yapısal Analiz'!B:G,6,FALSE))*$D$1</f>
        <v>2639.1</v>
      </c>
    </row>
    <row r="229" spans="1:4" ht="12" customHeight="1">
      <c r="A229" s="52"/>
      <c r="B229" s="62"/>
      <c r="C229" s="52"/>
      <c r="D229" s="186">
        <f>IF(A229="",0,VLOOKUP(A229,'Yapısal Analiz'!B:G,6,FALSE))*$D$1</f>
        <v>0</v>
      </c>
    </row>
    <row r="230" spans="1:4" ht="12" customHeight="1">
      <c r="A230" s="52" t="s">
        <v>339</v>
      </c>
      <c r="B230" s="62" t="s">
        <v>538</v>
      </c>
      <c r="C230" s="52" t="s">
        <v>465</v>
      </c>
      <c r="D230" s="186">
        <f>IF(A230="",0,VLOOKUP(A230,'Yapısal Analiz'!B:G,6,FALSE))*$D$1</f>
        <v>708.4000000000001</v>
      </c>
    </row>
    <row r="231" spans="1:4" ht="12" customHeight="1">
      <c r="A231" s="52"/>
      <c r="B231" s="62"/>
      <c r="C231" s="52"/>
      <c r="D231" s="186">
        <f>IF(A231="",0,VLOOKUP(A231,'Yapısal Analiz'!B:G,6,FALSE))*$D$1</f>
        <v>0</v>
      </c>
    </row>
    <row r="232" spans="1:4" ht="12" customHeight="1">
      <c r="A232" s="52" t="s">
        <v>340</v>
      </c>
      <c r="B232" s="62" t="s">
        <v>539</v>
      </c>
      <c r="C232" s="52" t="s">
        <v>524</v>
      </c>
      <c r="D232" s="186">
        <f>IF(A232="",0,VLOOKUP(A232,'Yapısal Analiz'!B:G,6,FALSE))*$D$1</f>
        <v>56</v>
      </c>
    </row>
    <row r="233" spans="1:4" ht="12" customHeight="1">
      <c r="A233" s="52"/>
      <c r="B233" s="61"/>
      <c r="C233" s="52"/>
      <c r="D233" s="186">
        <f>IF(A233="",0,VLOOKUP(A233,'Yapısal Analiz'!B:G,6,FALSE))*$D$1</f>
        <v>0</v>
      </c>
    </row>
    <row r="234" spans="1:4" ht="12" customHeight="1">
      <c r="A234" s="52" t="s">
        <v>341</v>
      </c>
      <c r="B234" s="97" t="s">
        <v>262</v>
      </c>
      <c r="C234" s="52" t="s">
        <v>524</v>
      </c>
      <c r="D234" s="186">
        <f>IF(A234="",0,VLOOKUP(A234,'Yapısal Analiz'!B:G,6,FALSE))*$D$1</f>
        <v>82.65129999999999</v>
      </c>
    </row>
    <row r="235" spans="1:4" ht="12" customHeight="1">
      <c r="A235" s="52"/>
      <c r="B235" s="62"/>
      <c r="C235" s="52"/>
      <c r="D235" s="186">
        <f>IF(A235="",0,VLOOKUP(A235,'Yapısal Analiz'!B:G,6,FALSE))*$D$1</f>
        <v>0</v>
      </c>
    </row>
    <row r="236" spans="1:4" ht="12" customHeight="1">
      <c r="A236" s="52" t="s">
        <v>342</v>
      </c>
      <c r="B236" s="97" t="s">
        <v>548</v>
      </c>
      <c r="C236" s="52" t="s">
        <v>524</v>
      </c>
      <c r="D236" s="186">
        <f>IF(A236="",0,VLOOKUP(A236,'Yapısal Analiz'!B:G,6,FALSE))*$D$1</f>
        <v>1677.46</v>
      </c>
    </row>
    <row r="237" spans="1:4" ht="12" customHeight="1">
      <c r="A237" s="52"/>
      <c r="B237" s="61"/>
      <c r="C237" s="52"/>
      <c r="D237" s="186">
        <f>IF(A237="",0,VLOOKUP(A237,'Yapısal Analiz'!B:G,6,FALSE))*$D$1</f>
        <v>0</v>
      </c>
    </row>
    <row r="238" spans="1:4" ht="12" customHeight="1">
      <c r="A238" s="52" t="s">
        <v>343</v>
      </c>
      <c r="B238" s="97" t="s">
        <v>263</v>
      </c>
      <c r="C238" s="52" t="s">
        <v>524</v>
      </c>
      <c r="D238" s="186">
        <f>IF(A238="",0,VLOOKUP(A238,'Yapısal Analiz'!B:G,6,FALSE))*$D$1</f>
        <v>1050.49</v>
      </c>
    </row>
    <row r="239" spans="1:4" ht="12" customHeight="1">
      <c r="A239" s="52"/>
      <c r="B239" s="62"/>
      <c r="C239" s="52"/>
      <c r="D239" s="186">
        <f>IF(A239="",0,VLOOKUP(A239,'Yapısal Analiz'!B:G,6,FALSE))*$D$1</f>
        <v>0</v>
      </c>
    </row>
    <row r="240" spans="1:4" ht="12" customHeight="1">
      <c r="A240" s="52"/>
      <c r="B240" s="95" t="s">
        <v>533</v>
      </c>
      <c r="C240" s="52"/>
      <c r="D240" s="186">
        <f>IF(A240="",0,VLOOKUP(A240,'Yapısal Analiz'!B:G,6,FALSE))*$D$1</f>
        <v>0</v>
      </c>
    </row>
    <row r="241" spans="1:4" ht="12" customHeight="1">
      <c r="A241" s="52"/>
      <c r="B241" s="61"/>
      <c r="C241" s="52"/>
      <c r="D241" s="186">
        <f>IF(A241="",0,VLOOKUP(A241,'Yapısal Analiz'!B:G,6,FALSE))*$D$1</f>
        <v>0</v>
      </c>
    </row>
    <row r="242" spans="1:4" ht="12" customHeight="1">
      <c r="A242" s="52" t="s">
        <v>344</v>
      </c>
      <c r="B242" s="62" t="s">
        <v>534</v>
      </c>
      <c r="C242" s="52" t="s">
        <v>380</v>
      </c>
      <c r="D242" s="186">
        <f>IF(A242="",0,VLOOKUP(A242,'Yapısal Analiz'!B:G,6,FALSE))*$D$1</f>
        <v>118.10999999999999</v>
      </c>
    </row>
    <row r="243" spans="1:4" ht="12" customHeight="1">
      <c r="A243" s="52"/>
      <c r="B243" s="62"/>
      <c r="C243" s="52"/>
      <c r="D243" s="186">
        <f>IF(A243="",0,VLOOKUP(A243,'Yapısal Analiz'!B:G,6,FALSE))*$D$1</f>
        <v>0</v>
      </c>
    </row>
    <row r="244" spans="1:4" ht="12" customHeight="1">
      <c r="A244" s="52"/>
      <c r="B244" s="95" t="s">
        <v>545</v>
      </c>
      <c r="C244" s="52"/>
      <c r="D244" s="186">
        <f>IF(A244="",0,VLOOKUP(A244,'Yapısal Analiz'!B:G,6,FALSE))*$D$1</f>
        <v>0</v>
      </c>
    </row>
    <row r="245" spans="1:4" ht="12.75">
      <c r="A245" s="52"/>
      <c r="B245" s="61"/>
      <c r="C245" s="52"/>
      <c r="D245" s="186">
        <f>IF(A245="",0,VLOOKUP(A245,'Yapısal Analiz'!B:G,6,FALSE))*$D$1</f>
        <v>0</v>
      </c>
    </row>
    <row r="246" spans="1:4" ht="12.75">
      <c r="A246" s="52" t="s">
        <v>345</v>
      </c>
      <c r="B246" s="97" t="s">
        <v>547</v>
      </c>
      <c r="C246" s="52" t="s">
        <v>524</v>
      </c>
      <c r="D246" s="186">
        <f>IF(A246="",0,VLOOKUP(A246,'Yapısal Analiz'!B:G,6,FALSE))*$D$1</f>
        <v>8026</v>
      </c>
    </row>
    <row r="247" spans="1:4" ht="12.75">
      <c r="A247" s="52"/>
      <c r="B247" s="97"/>
      <c r="C247" s="52"/>
      <c r="D247" s="186">
        <f>IF(A247="",0,VLOOKUP(A247,'Yapısal Analiz'!B:G,6,FALSE))*$D$1</f>
        <v>0</v>
      </c>
    </row>
    <row r="248" spans="1:4" ht="12.75">
      <c r="A248" s="52" t="s">
        <v>346</v>
      </c>
      <c r="B248" s="97" t="s">
        <v>546</v>
      </c>
      <c r="C248" s="52" t="s">
        <v>524</v>
      </c>
      <c r="D248" s="186">
        <f>IF(A248="",0,VLOOKUP(A248,'Yapısal Analiz'!B:G,6,FALSE))*$D$1</f>
        <v>6976</v>
      </c>
    </row>
    <row r="249" spans="1:4" ht="12.75">
      <c r="A249" s="52"/>
      <c r="B249" s="97"/>
      <c r="C249" s="52"/>
      <c r="D249" s="186">
        <f>IF(A249="",0,VLOOKUP(A249,'Yapısal Analiz'!B:G,6,FALSE))*$D$1</f>
        <v>0</v>
      </c>
    </row>
    <row r="250" spans="1:4" ht="12.75">
      <c r="A250" s="52"/>
      <c r="B250" s="95" t="s">
        <v>264</v>
      </c>
      <c r="C250" s="52"/>
      <c r="D250" s="186">
        <f>IF(A250="",0,VLOOKUP(A250,'Yapısal Analiz'!B:G,6,FALSE))*$D$1</f>
        <v>0</v>
      </c>
    </row>
    <row r="251" spans="1:4" ht="12.75">
      <c r="A251" s="52"/>
      <c r="B251" s="97"/>
      <c r="C251" s="52"/>
      <c r="D251" s="186">
        <f>IF(A251="",0,VLOOKUP(A251,'Yapısal Analiz'!B:G,6,FALSE))*$D$1</f>
        <v>0</v>
      </c>
    </row>
    <row r="252" spans="1:4" ht="12.75">
      <c r="A252" s="52" t="s">
        <v>347</v>
      </c>
      <c r="B252" s="62" t="s">
        <v>265</v>
      </c>
      <c r="C252" s="52" t="s">
        <v>465</v>
      </c>
      <c r="D252" s="186">
        <f>IF(A252="",0,VLOOKUP(A252,'Yapısal Analiz'!B:G,6,FALSE))*$D$1</f>
        <v>134302</v>
      </c>
    </row>
    <row r="253" spans="1:4" ht="11.25" customHeight="1">
      <c r="A253" s="52"/>
      <c r="B253" s="62"/>
      <c r="C253" s="52"/>
      <c r="D253" s="128"/>
    </row>
    <row r="254" spans="1:4" ht="11.25" customHeight="1">
      <c r="A254" s="52"/>
      <c r="B254" s="62"/>
      <c r="C254" s="52"/>
      <c r="D254" s="128"/>
    </row>
    <row r="255" spans="1:4" ht="11.25" customHeight="1">
      <c r="A255" s="52"/>
      <c r="B255" s="62"/>
      <c r="C255" s="52"/>
      <c r="D255" s="128"/>
    </row>
    <row r="256" spans="1:4" ht="11.25" customHeight="1">
      <c r="A256" s="52"/>
      <c r="B256" s="62"/>
      <c r="C256" s="52"/>
      <c r="D256" s="128"/>
    </row>
    <row r="257" spans="1:4" ht="11.25" customHeight="1">
      <c r="A257" s="52"/>
      <c r="B257" s="62"/>
      <c r="C257" s="52"/>
      <c r="D257" s="128"/>
    </row>
    <row r="258" spans="1:4" ht="11.25" customHeight="1">
      <c r="A258" s="52"/>
      <c r="B258" s="62"/>
      <c r="C258" s="52"/>
      <c r="D258" s="128"/>
    </row>
    <row r="259" spans="1:4" ht="11.25" customHeight="1">
      <c r="A259" s="52"/>
      <c r="B259" s="62"/>
      <c r="C259" s="52"/>
      <c r="D259" s="128"/>
    </row>
    <row r="260" spans="1:4" ht="11.25" customHeight="1">
      <c r="A260" s="52"/>
      <c r="B260" s="62"/>
      <c r="C260" s="52"/>
      <c r="D260" s="128"/>
    </row>
    <row r="261" spans="1:4" ht="12.75">
      <c r="A261" s="52"/>
      <c r="B261" s="62"/>
      <c r="C261" s="52"/>
      <c r="D261" s="128"/>
    </row>
    <row r="262" spans="1:4" ht="11.25" customHeight="1">
      <c r="A262" s="52"/>
      <c r="B262" s="62"/>
      <c r="C262" s="52"/>
      <c r="D262" s="128"/>
    </row>
    <row r="263" spans="1:4" ht="12.75">
      <c r="A263" s="52"/>
      <c r="B263" s="62"/>
      <c r="C263" s="52"/>
      <c r="D263" s="128"/>
    </row>
    <row r="264" spans="1:4" ht="12.75">
      <c r="A264" s="72"/>
      <c r="B264" s="71"/>
      <c r="C264" s="72"/>
      <c r="D264" s="129"/>
    </row>
    <row r="265" ht="12.75">
      <c r="A265" s="52"/>
    </row>
    <row r="266" ht="12.75">
      <c r="A266" s="52"/>
    </row>
    <row r="267" ht="12.75">
      <c r="A267" s="52"/>
    </row>
    <row r="268" ht="12.75">
      <c r="A268" s="52"/>
    </row>
    <row r="269" ht="12.75">
      <c r="A269" s="52"/>
    </row>
    <row r="270" ht="12.75">
      <c r="A270" s="52"/>
    </row>
    <row r="271" ht="12.75">
      <c r="A271" s="52"/>
    </row>
    <row r="272" ht="12.75">
      <c r="A272" s="52"/>
    </row>
    <row r="273" ht="12.75">
      <c r="A273" s="52"/>
    </row>
    <row r="274" ht="12.75">
      <c r="A274" s="52"/>
    </row>
    <row r="275" ht="12.75">
      <c r="A275" s="52"/>
    </row>
    <row r="276" ht="12.75">
      <c r="A276" s="52"/>
    </row>
    <row r="277" ht="12.75">
      <c r="A277" s="52"/>
    </row>
    <row r="278" ht="12.75">
      <c r="A278" s="52"/>
    </row>
    <row r="279" ht="12.75">
      <c r="A279" s="52"/>
    </row>
    <row r="280" ht="12.75">
      <c r="A280" s="52"/>
    </row>
    <row r="281" ht="12.75">
      <c r="A281" s="52"/>
    </row>
    <row r="282" ht="12.75">
      <c r="A282" s="52"/>
    </row>
    <row r="283" ht="12.75">
      <c r="A283" s="52"/>
    </row>
    <row r="284" ht="12.75">
      <c r="A284" s="52"/>
    </row>
    <row r="285" ht="12.75">
      <c r="A285" s="52"/>
    </row>
    <row r="286" ht="12.75">
      <c r="A286" s="52"/>
    </row>
    <row r="287" ht="12.75">
      <c r="A287" s="52"/>
    </row>
    <row r="288" ht="12.75">
      <c r="A288" s="52"/>
    </row>
    <row r="289" ht="12.75">
      <c r="A289" s="52"/>
    </row>
    <row r="290" ht="12.75">
      <c r="A290" s="52"/>
    </row>
    <row r="291" ht="12.75">
      <c r="A291" s="52"/>
    </row>
    <row r="292" ht="12.75">
      <c r="A292" s="52"/>
    </row>
    <row r="293" ht="12.75">
      <c r="A293" s="52"/>
    </row>
    <row r="294" ht="12.75">
      <c r="A294" s="52"/>
    </row>
    <row r="295" ht="12.75">
      <c r="A295" s="52"/>
    </row>
    <row r="296" ht="12.75">
      <c r="A296" s="52"/>
    </row>
    <row r="297" ht="12.75">
      <c r="A297" s="52"/>
    </row>
    <row r="298" ht="12.75">
      <c r="A298" s="52"/>
    </row>
    <row r="299" ht="12.75">
      <c r="A299" s="52"/>
    </row>
    <row r="300" ht="12.75">
      <c r="A300" s="52"/>
    </row>
    <row r="301" ht="12.75">
      <c r="A301" s="52"/>
    </row>
    <row r="302" ht="12.75">
      <c r="A302" s="52"/>
    </row>
    <row r="303" ht="12.75">
      <c r="A303" s="52"/>
    </row>
    <row r="304" ht="12.75">
      <c r="A304" s="52"/>
    </row>
    <row r="305" ht="12.75">
      <c r="A305" s="52"/>
    </row>
    <row r="306" ht="12.75">
      <c r="A306" s="52"/>
    </row>
    <row r="307" ht="12.75">
      <c r="A307" s="52"/>
    </row>
    <row r="308" ht="12.75">
      <c r="A308" s="52"/>
    </row>
    <row r="309" ht="12.75">
      <c r="A309" s="52"/>
    </row>
    <row r="310" ht="12.75">
      <c r="A310" s="52"/>
    </row>
    <row r="311" ht="12.75">
      <c r="A311" s="52"/>
    </row>
    <row r="312" ht="12.75">
      <c r="A312" s="52"/>
    </row>
    <row r="313" ht="12.75">
      <c r="A313" s="52"/>
    </row>
    <row r="314" ht="12.75">
      <c r="A314" s="52"/>
    </row>
    <row r="315" ht="12.75">
      <c r="A315" s="52"/>
    </row>
    <row r="316" ht="12.75">
      <c r="A316" s="52"/>
    </row>
    <row r="317" ht="12.75">
      <c r="A317" s="52"/>
    </row>
    <row r="318" ht="12.75">
      <c r="A318" s="52"/>
    </row>
    <row r="319" ht="12.75">
      <c r="A319" s="52"/>
    </row>
    <row r="320" ht="12.75">
      <c r="A320" s="52"/>
    </row>
    <row r="321" ht="12.75">
      <c r="A321" s="52"/>
    </row>
    <row r="322" ht="12.75">
      <c r="A322" s="52"/>
    </row>
    <row r="323" ht="12.75">
      <c r="A323" s="52"/>
    </row>
    <row r="324" ht="12.75">
      <c r="A324" s="52"/>
    </row>
    <row r="325" ht="12.75">
      <c r="A325" s="52"/>
    </row>
    <row r="326" ht="12.75">
      <c r="A326" s="52"/>
    </row>
    <row r="327" ht="12.75">
      <c r="A327" s="52"/>
    </row>
    <row r="328" ht="12.75">
      <c r="A328" s="52"/>
    </row>
    <row r="329" ht="12.75">
      <c r="A329" s="52"/>
    </row>
    <row r="330" ht="12.75">
      <c r="A330" s="52"/>
    </row>
    <row r="331" ht="12.75">
      <c r="A331" s="52"/>
    </row>
    <row r="332" ht="12.75">
      <c r="A332" s="52"/>
    </row>
    <row r="333" ht="12.75">
      <c r="A333" s="52"/>
    </row>
    <row r="334" ht="12.75">
      <c r="A334" s="52"/>
    </row>
    <row r="335" ht="12.75">
      <c r="A335" s="52"/>
    </row>
    <row r="336" ht="12.75">
      <c r="A336" s="52"/>
    </row>
    <row r="337" ht="12.75">
      <c r="A337" s="52"/>
    </row>
    <row r="338" ht="12.75">
      <c r="A338" s="52"/>
    </row>
    <row r="339" ht="12.75">
      <c r="A339" s="52"/>
    </row>
    <row r="340" ht="12.75">
      <c r="A340" s="52"/>
    </row>
    <row r="341" ht="12.75">
      <c r="A341" s="52"/>
    </row>
    <row r="342" ht="12.75">
      <c r="A342" s="52"/>
    </row>
    <row r="343" ht="12.75">
      <c r="A343" s="52"/>
    </row>
    <row r="344" ht="12.75">
      <c r="A344" s="52"/>
    </row>
    <row r="345" ht="12.75">
      <c r="A345" s="52"/>
    </row>
    <row r="346" ht="12.75">
      <c r="A346" s="52"/>
    </row>
    <row r="347" ht="12.75">
      <c r="A347" s="52"/>
    </row>
    <row r="348" ht="12.75">
      <c r="A348" s="52"/>
    </row>
    <row r="349" ht="12.75">
      <c r="A349" s="52"/>
    </row>
    <row r="350" ht="12.75">
      <c r="A350" s="52"/>
    </row>
    <row r="351" ht="12.75">
      <c r="A351" s="52"/>
    </row>
    <row r="352" ht="12.75">
      <c r="A352" s="52"/>
    </row>
    <row r="353" ht="12.75">
      <c r="A353" s="52"/>
    </row>
    <row r="354" ht="12.75">
      <c r="A354" s="52"/>
    </row>
    <row r="355" ht="12.75">
      <c r="A355" s="52"/>
    </row>
    <row r="356" ht="12.75">
      <c r="A356" s="52"/>
    </row>
    <row r="357" ht="12.75">
      <c r="A357" s="52"/>
    </row>
    <row r="358" ht="12.75">
      <c r="A358" s="52"/>
    </row>
    <row r="359" ht="12.75">
      <c r="A359" s="52"/>
    </row>
    <row r="360" ht="12.75">
      <c r="A360" s="52"/>
    </row>
    <row r="361" ht="12.75">
      <c r="A361" s="52"/>
    </row>
    <row r="362" ht="12.75">
      <c r="A362" s="52"/>
    </row>
    <row r="363" ht="12.75">
      <c r="A363" s="52"/>
    </row>
    <row r="364" ht="12.75">
      <c r="A364" s="52"/>
    </row>
    <row r="365" ht="12.75">
      <c r="A365" s="52"/>
    </row>
    <row r="366" ht="12.75">
      <c r="A366" s="52"/>
    </row>
    <row r="367" ht="12.75">
      <c r="A367" s="52"/>
    </row>
    <row r="368" ht="12.75">
      <c r="A368" s="52"/>
    </row>
    <row r="369" ht="12.75">
      <c r="A369" s="52"/>
    </row>
    <row r="370" ht="12.75">
      <c r="A370" s="52"/>
    </row>
    <row r="371" ht="12.75">
      <c r="A371" s="52"/>
    </row>
    <row r="372" ht="12.75">
      <c r="A372" s="52"/>
    </row>
    <row r="373" ht="12.75">
      <c r="A373" s="52"/>
    </row>
    <row r="374" ht="12.75">
      <c r="A374" s="52"/>
    </row>
    <row r="375" ht="12.75">
      <c r="A375" s="52"/>
    </row>
    <row r="376" ht="12.75">
      <c r="A376" s="52"/>
    </row>
    <row r="377" ht="12.75">
      <c r="A377" s="52"/>
    </row>
    <row r="378" ht="12.75">
      <c r="A378" s="52"/>
    </row>
    <row r="379" ht="12.75">
      <c r="A379" s="52"/>
    </row>
    <row r="380" ht="12.75">
      <c r="A380" s="52"/>
    </row>
    <row r="381" ht="12.75">
      <c r="A381" s="52"/>
    </row>
    <row r="382" ht="12.75">
      <c r="A382" s="52"/>
    </row>
    <row r="383" ht="12.75">
      <c r="A383" s="52"/>
    </row>
    <row r="384" ht="12.75">
      <c r="A384" s="52"/>
    </row>
    <row r="385" ht="12.75">
      <c r="A385" s="52"/>
    </row>
    <row r="386" ht="12.75">
      <c r="A386" s="52"/>
    </row>
    <row r="387" ht="12.75">
      <c r="A387" s="52"/>
    </row>
    <row r="388" ht="12.75">
      <c r="A388" s="52"/>
    </row>
    <row r="389" ht="12.75">
      <c r="A389" s="52"/>
    </row>
    <row r="390" ht="12.75">
      <c r="A390" s="52"/>
    </row>
    <row r="391" ht="12.75">
      <c r="A391" s="52"/>
    </row>
    <row r="392" ht="12.75">
      <c r="A392" s="52"/>
    </row>
    <row r="393" ht="12.75">
      <c r="A393" s="52"/>
    </row>
    <row r="394" ht="12.75">
      <c r="A394" s="52"/>
    </row>
    <row r="395" ht="12.75">
      <c r="A395" s="52"/>
    </row>
    <row r="396" ht="12.75">
      <c r="A396" s="52"/>
    </row>
    <row r="397" ht="12.75">
      <c r="A397" s="52"/>
    </row>
    <row r="398" ht="12.75">
      <c r="A398" s="52"/>
    </row>
    <row r="399" ht="12.75">
      <c r="A399" s="52"/>
    </row>
    <row r="400" ht="12.75">
      <c r="A400" s="52"/>
    </row>
    <row r="401" ht="12.75">
      <c r="A401" s="52"/>
    </row>
    <row r="402" ht="12.75">
      <c r="A402" s="52"/>
    </row>
    <row r="403" ht="12.75">
      <c r="A403" s="52"/>
    </row>
    <row r="404" ht="12.75">
      <c r="A404" s="52"/>
    </row>
    <row r="405" ht="12.75">
      <c r="A405" s="52"/>
    </row>
    <row r="406" ht="12.75">
      <c r="A406" s="52"/>
    </row>
    <row r="407" ht="12.75">
      <c r="A407" s="52"/>
    </row>
    <row r="408" ht="12.75">
      <c r="A408" s="52"/>
    </row>
    <row r="409" ht="12.75">
      <c r="A409" s="52"/>
    </row>
    <row r="410" ht="12.75">
      <c r="A410" s="52"/>
    </row>
    <row r="411" ht="12.75">
      <c r="A411" s="52"/>
    </row>
    <row r="412" ht="12.75">
      <c r="A412" s="52"/>
    </row>
    <row r="413" ht="12.75">
      <c r="A413" s="52"/>
    </row>
    <row r="414" ht="12.75">
      <c r="A414" s="52"/>
    </row>
    <row r="415" ht="12.75">
      <c r="A415" s="52"/>
    </row>
    <row r="416" ht="12.75">
      <c r="A416" s="52"/>
    </row>
    <row r="417" ht="12.75">
      <c r="A417" s="52"/>
    </row>
    <row r="418" ht="12.75">
      <c r="A418" s="52"/>
    </row>
    <row r="419" ht="12.75">
      <c r="A419" s="52"/>
    </row>
    <row r="420" ht="12.75">
      <c r="A420" s="52"/>
    </row>
    <row r="421" ht="12.75">
      <c r="A421" s="52"/>
    </row>
    <row r="422" ht="12.75">
      <c r="A422" s="52"/>
    </row>
    <row r="423" ht="12.75">
      <c r="A423" s="52"/>
    </row>
    <row r="424" ht="12.75">
      <c r="A424" s="52"/>
    </row>
    <row r="425" ht="12.75">
      <c r="A425" s="52"/>
    </row>
    <row r="426" ht="12.75">
      <c r="A426" s="52"/>
    </row>
    <row r="427" ht="12.75">
      <c r="A427" s="52"/>
    </row>
    <row r="428" ht="12.75">
      <c r="A428" s="52"/>
    </row>
    <row r="429" ht="12.75">
      <c r="A429" s="52"/>
    </row>
    <row r="430" ht="12.75">
      <c r="A430" s="52"/>
    </row>
    <row r="431" ht="12.75">
      <c r="A431" s="52"/>
    </row>
    <row r="432" ht="12.75">
      <c r="A432" s="52"/>
    </row>
    <row r="433" ht="12.75">
      <c r="A433" s="52"/>
    </row>
    <row r="434" ht="12.75">
      <c r="A434" s="52"/>
    </row>
    <row r="435" ht="12.75">
      <c r="A435" s="52"/>
    </row>
    <row r="436" ht="12.75">
      <c r="A436" s="52"/>
    </row>
    <row r="437" ht="12.75">
      <c r="A437" s="52"/>
    </row>
    <row r="438" ht="12.75">
      <c r="A438" s="52"/>
    </row>
    <row r="439" ht="12.75">
      <c r="A439" s="52"/>
    </row>
    <row r="440" ht="12.75">
      <c r="A440" s="52"/>
    </row>
    <row r="441" ht="12.75">
      <c r="A441" s="52"/>
    </row>
    <row r="442" ht="12.75">
      <c r="A442" s="52"/>
    </row>
    <row r="443" ht="12.75">
      <c r="A443" s="52"/>
    </row>
    <row r="444" ht="12.75">
      <c r="A444" s="52"/>
    </row>
    <row r="445" ht="12.75">
      <c r="A445" s="52"/>
    </row>
    <row r="446" ht="12.75">
      <c r="A446" s="52"/>
    </row>
    <row r="447" ht="12.75">
      <c r="A447" s="52"/>
    </row>
    <row r="448" ht="12.75">
      <c r="A448" s="52"/>
    </row>
    <row r="449" ht="12.75">
      <c r="A449" s="52"/>
    </row>
    <row r="450" ht="12.75">
      <c r="A450" s="52"/>
    </row>
    <row r="451" ht="12.75">
      <c r="A451" s="52"/>
    </row>
    <row r="452" ht="12.75">
      <c r="A452" s="52"/>
    </row>
    <row r="453" ht="12.75">
      <c r="A453" s="52"/>
    </row>
    <row r="454" ht="12.75">
      <c r="A454" s="52"/>
    </row>
    <row r="455" ht="12.75">
      <c r="A455" s="52"/>
    </row>
    <row r="456" ht="12.75">
      <c r="A456" s="52"/>
    </row>
    <row r="457" ht="12.75">
      <c r="A457" s="52"/>
    </row>
    <row r="458" ht="12.75">
      <c r="A458" s="52"/>
    </row>
    <row r="459" ht="12.75">
      <c r="A459" s="52"/>
    </row>
    <row r="460" ht="12.75">
      <c r="A460" s="52"/>
    </row>
    <row r="461" ht="12.75">
      <c r="A461" s="52"/>
    </row>
    <row r="462" ht="12.75">
      <c r="A462" s="52"/>
    </row>
    <row r="463" ht="12.75">
      <c r="A463" s="52"/>
    </row>
    <row r="464" ht="12.75">
      <c r="A464" s="52"/>
    </row>
    <row r="465" ht="12.75">
      <c r="A465" s="52"/>
    </row>
    <row r="466" ht="12.75">
      <c r="A466" s="52"/>
    </row>
    <row r="467" ht="12.75">
      <c r="A467" s="52"/>
    </row>
    <row r="468" ht="12.75">
      <c r="A468" s="52"/>
    </row>
    <row r="469" ht="12.75">
      <c r="A469" s="52"/>
    </row>
    <row r="470" ht="12.75">
      <c r="A470" s="52"/>
    </row>
    <row r="471" ht="12.75">
      <c r="A471" s="52"/>
    </row>
    <row r="472" ht="12.75">
      <c r="A472" s="52"/>
    </row>
    <row r="473" ht="12.75">
      <c r="A473" s="52"/>
    </row>
    <row r="474" ht="12.75">
      <c r="A474" s="52"/>
    </row>
    <row r="475" ht="12.75">
      <c r="A475" s="52"/>
    </row>
    <row r="476" ht="12.75">
      <c r="A476" s="52"/>
    </row>
    <row r="477" ht="12.75">
      <c r="A477" s="52"/>
    </row>
    <row r="478" ht="12.75">
      <c r="A478" s="52"/>
    </row>
    <row r="479" ht="12.75">
      <c r="A479" s="52"/>
    </row>
    <row r="480" ht="12.75">
      <c r="A480" s="52"/>
    </row>
    <row r="481" ht="12.75">
      <c r="A481" s="52"/>
    </row>
    <row r="482" ht="12.75">
      <c r="A482" s="52"/>
    </row>
    <row r="483" ht="12.75">
      <c r="A483" s="52"/>
    </row>
    <row r="484" ht="12.75">
      <c r="A484" s="52"/>
    </row>
    <row r="485" ht="12.75">
      <c r="A485" s="52"/>
    </row>
    <row r="486" ht="12.75">
      <c r="A486" s="52"/>
    </row>
    <row r="487" ht="12.75">
      <c r="A487" s="52"/>
    </row>
  </sheetData>
  <printOptions horizontalCentered="1"/>
  <pageMargins left="1.5748031496062993" right="0.7874015748031497" top="1.1811023622047245" bottom="1.1811023622047245" header="1.1811023622047245" footer="0.3937007874015748"/>
  <pageSetup horizontalDpi="600" verticalDpi="600" orientation="portrait" paperSize="9" r:id="rId1"/>
  <headerFooter alignWithMargins="0">
    <oddHeader>&amp;C
</oddHeader>
    <oddFooter>&amp;C&amp;P</oddFooter>
  </headerFooter>
  <rowBreaks count="4" manualBreakCount="4">
    <brk id="51" max="255" man="1"/>
    <brk id="104" max="255" man="1"/>
    <brk id="158" max="255" man="1"/>
    <brk id="21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H660"/>
  <sheetViews>
    <sheetView showGridLines="0" view="pageBreakPreview" zoomScaleSheetLayoutView="100" workbookViewId="0" topLeftCell="A1">
      <selection activeCell="B2763" sqref="B2763"/>
    </sheetView>
  </sheetViews>
  <sheetFormatPr defaultColWidth="9.140625" defaultRowHeight="12.75"/>
  <cols>
    <col min="1" max="1" width="9.421875" style="149" bestFit="1" customWidth="1"/>
    <col min="2" max="2" width="32.8515625" style="154" customWidth="1"/>
    <col min="3" max="3" width="4.28125" style="50" customWidth="1"/>
    <col min="4" max="4" width="5.7109375" style="152" bestFit="1" customWidth="1"/>
    <col min="5" max="5" width="8.00390625" style="153" bestFit="1" customWidth="1"/>
    <col min="6" max="6" width="7.8515625" style="153" bestFit="1" customWidth="1"/>
    <col min="7" max="7" width="8.7109375" style="153" bestFit="1" customWidth="1"/>
    <col min="8" max="16384" width="9.140625" style="50" customWidth="1"/>
  </cols>
  <sheetData>
    <row r="1" spans="4:7" ht="24.75" customHeight="1" thickBot="1">
      <c r="D1" s="151"/>
      <c r="E1" s="150"/>
      <c r="F1" s="150"/>
      <c r="G1" s="150"/>
    </row>
    <row r="2" spans="1:7" ht="19.5" customHeight="1">
      <c r="A2" s="164" t="s">
        <v>482</v>
      </c>
      <c r="B2" s="560" t="s">
        <v>512</v>
      </c>
      <c r="C2" s="561"/>
      <c r="D2" s="561"/>
      <c r="E2" s="561"/>
      <c r="F2" s="562"/>
      <c r="G2" s="165" t="s">
        <v>484</v>
      </c>
    </row>
    <row r="3" spans="1:7" ht="19.5" customHeight="1" thickBot="1">
      <c r="A3" s="178" t="s">
        <v>316</v>
      </c>
      <c r="B3" s="563"/>
      <c r="C3" s="564"/>
      <c r="D3" s="564"/>
      <c r="E3" s="564"/>
      <c r="F3" s="565"/>
      <c r="G3" s="179" t="s">
        <v>457</v>
      </c>
    </row>
    <row r="4" spans="1:7" ht="19.5" customHeight="1">
      <c r="A4" s="180" t="s">
        <v>348</v>
      </c>
      <c r="B4" s="181" t="s">
        <v>483</v>
      </c>
      <c r="C4" s="181" t="s">
        <v>381</v>
      </c>
      <c r="D4" s="182" t="s">
        <v>485</v>
      </c>
      <c r="E4" s="183" t="s">
        <v>486</v>
      </c>
      <c r="F4" s="183" t="s">
        <v>487</v>
      </c>
      <c r="G4" s="184"/>
    </row>
    <row r="5" spans="1:7" ht="15" customHeight="1">
      <c r="A5" s="166"/>
      <c r="B5" s="155"/>
      <c r="C5" s="156"/>
      <c r="D5" s="157"/>
      <c r="E5" s="158"/>
      <c r="F5" s="158"/>
      <c r="G5" s="167"/>
    </row>
    <row r="6" spans="1:7" ht="15" customHeight="1">
      <c r="A6" s="168" t="s">
        <v>4</v>
      </c>
      <c r="B6" s="159" t="s">
        <v>160</v>
      </c>
      <c r="C6" s="160" t="s">
        <v>69</v>
      </c>
      <c r="D6" s="190">
        <v>0.25</v>
      </c>
      <c r="E6" s="111">
        <v>2.39</v>
      </c>
      <c r="F6" s="162">
        <f>D6*E6</f>
        <v>0.5975</v>
      </c>
      <c r="G6" s="169">
        <f>F6</f>
        <v>0.5975</v>
      </c>
    </row>
    <row r="7" spans="1:7" ht="15" customHeight="1">
      <c r="A7" s="168"/>
      <c r="B7" s="159"/>
      <c r="C7" s="160"/>
      <c r="D7" s="161"/>
      <c r="E7" s="162"/>
      <c r="F7" s="162"/>
      <c r="G7" s="169"/>
    </row>
    <row r="8" spans="1:7" ht="27" customHeight="1">
      <c r="A8" s="168" t="s">
        <v>70</v>
      </c>
      <c r="B8" s="191" t="s">
        <v>553</v>
      </c>
      <c r="C8" s="160" t="s">
        <v>69</v>
      </c>
      <c r="D8" s="194">
        <v>0.018</v>
      </c>
      <c r="E8" s="111">
        <v>64.44</v>
      </c>
      <c r="F8" s="162">
        <f>D8*E8</f>
        <v>1.1599199999999998</v>
      </c>
      <c r="G8" s="169">
        <f>F8</f>
        <v>1.1599199999999998</v>
      </c>
    </row>
    <row r="9" spans="1:7" ht="15" customHeight="1">
      <c r="A9" s="168"/>
      <c r="B9" s="159"/>
      <c r="C9" s="160"/>
      <c r="D9" s="161"/>
      <c r="E9" s="285"/>
      <c r="F9" s="162"/>
      <c r="G9" s="169"/>
    </row>
    <row r="10" spans="1:7" ht="15" customHeight="1">
      <c r="A10" s="168"/>
      <c r="B10" s="159"/>
      <c r="C10" s="160"/>
      <c r="D10" s="161"/>
      <c r="E10" s="162"/>
      <c r="F10" s="162"/>
      <c r="G10" s="169"/>
    </row>
    <row r="11" spans="1:7" ht="15" customHeight="1">
      <c r="A11" s="168"/>
      <c r="B11" s="159"/>
      <c r="C11" s="160"/>
      <c r="D11" s="161"/>
      <c r="E11" s="162"/>
      <c r="F11" s="162"/>
      <c r="G11" s="169"/>
    </row>
    <row r="12" spans="1:7" ht="15" customHeight="1">
      <c r="A12" s="168"/>
      <c r="B12" s="159"/>
      <c r="C12" s="160"/>
      <c r="D12" s="161"/>
      <c r="E12" s="162"/>
      <c r="F12" s="162"/>
      <c r="G12" s="169"/>
    </row>
    <row r="13" spans="1:8" ht="15" customHeight="1">
      <c r="A13" s="168"/>
      <c r="B13" s="159"/>
      <c r="C13" s="160"/>
      <c r="D13" s="161"/>
      <c r="E13" s="162"/>
      <c r="F13" s="162"/>
      <c r="G13" s="169"/>
      <c r="H13" s="286"/>
    </row>
    <row r="14" spans="1:7" ht="15" customHeight="1">
      <c r="A14" s="168"/>
      <c r="B14" s="159"/>
      <c r="C14" s="160"/>
      <c r="D14" s="161"/>
      <c r="E14" s="162"/>
      <c r="F14" s="162"/>
      <c r="G14" s="169"/>
    </row>
    <row r="15" spans="1:7" ht="15" customHeight="1">
      <c r="A15" s="168"/>
      <c r="B15" s="159"/>
      <c r="C15" s="160"/>
      <c r="D15" s="161"/>
      <c r="E15" s="162"/>
      <c r="F15" s="162"/>
      <c r="G15" s="169"/>
    </row>
    <row r="16" spans="1:7" ht="15" customHeight="1">
      <c r="A16" s="168"/>
      <c r="B16" s="159"/>
      <c r="C16" s="160"/>
      <c r="D16" s="284"/>
      <c r="E16" s="162"/>
      <c r="F16" s="162"/>
      <c r="G16" s="169"/>
    </row>
    <row r="17" spans="1:7" ht="15" customHeight="1">
      <c r="A17" s="168"/>
      <c r="B17" s="159"/>
      <c r="C17" s="160"/>
      <c r="D17" s="161"/>
      <c r="E17" s="162"/>
      <c r="F17" s="162"/>
      <c r="G17" s="169"/>
    </row>
    <row r="18" spans="1:7" ht="15" customHeight="1">
      <c r="A18" s="168"/>
      <c r="B18" s="159"/>
      <c r="C18" s="160"/>
      <c r="D18" s="161"/>
      <c r="E18" s="162"/>
      <c r="F18" s="162"/>
      <c r="G18" s="169"/>
    </row>
    <row r="19" spans="1:7" ht="15" customHeight="1">
      <c r="A19" s="168"/>
      <c r="B19" s="159"/>
      <c r="C19" s="160"/>
      <c r="D19" s="161"/>
      <c r="E19" s="162"/>
      <c r="F19" s="162"/>
      <c r="G19" s="169"/>
    </row>
    <row r="20" spans="1:7" ht="15" customHeight="1">
      <c r="A20" s="168"/>
      <c r="B20" s="159"/>
      <c r="C20" s="160"/>
      <c r="D20" s="161"/>
      <c r="E20" s="162"/>
      <c r="F20" s="162"/>
      <c r="G20" s="169"/>
    </row>
    <row r="21" spans="1:7" ht="19.5" customHeight="1" thickBot="1">
      <c r="A21" s="171"/>
      <c r="B21" s="172" t="str">
        <f>A3</f>
        <v>YU.001</v>
      </c>
      <c r="C21" s="173"/>
      <c r="D21" s="174"/>
      <c r="E21" s="175"/>
      <c r="F21" s="176" t="s">
        <v>388</v>
      </c>
      <c r="G21" s="177">
        <f>SUM(G5:G20)</f>
        <v>1.7574199999999998</v>
      </c>
    </row>
    <row r="22" spans="4:7" ht="15" customHeight="1" thickBot="1">
      <c r="D22" s="151"/>
      <c r="E22" s="150"/>
      <c r="F22" s="150"/>
      <c r="G22" s="150"/>
    </row>
    <row r="23" spans="1:7" ht="19.5" customHeight="1">
      <c r="A23" s="164" t="s">
        <v>482</v>
      </c>
      <c r="B23" s="560" t="s">
        <v>550</v>
      </c>
      <c r="C23" s="561"/>
      <c r="D23" s="561"/>
      <c r="E23" s="561"/>
      <c r="F23" s="562"/>
      <c r="G23" s="165" t="s">
        <v>484</v>
      </c>
    </row>
    <row r="24" spans="1:7" ht="19.5" customHeight="1" thickBot="1">
      <c r="A24" s="178" t="s">
        <v>317</v>
      </c>
      <c r="B24" s="563"/>
      <c r="C24" s="564"/>
      <c r="D24" s="564"/>
      <c r="E24" s="564"/>
      <c r="F24" s="565"/>
      <c r="G24" s="179" t="s">
        <v>457</v>
      </c>
    </row>
    <row r="25" spans="1:7" ht="19.5" customHeight="1">
      <c r="A25" s="180" t="s">
        <v>348</v>
      </c>
      <c r="B25" s="181" t="s">
        <v>483</v>
      </c>
      <c r="C25" s="181" t="s">
        <v>381</v>
      </c>
      <c r="D25" s="182" t="s">
        <v>485</v>
      </c>
      <c r="E25" s="183" t="s">
        <v>486</v>
      </c>
      <c r="F25" s="183" t="s">
        <v>487</v>
      </c>
      <c r="G25" s="184"/>
    </row>
    <row r="26" spans="1:7" ht="15" customHeight="1">
      <c r="A26" s="166"/>
      <c r="B26" s="155"/>
      <c r="C26" s="156"/>
      <c r="D26" s="157"/>
      <c r="E26" s="158"/>
      <c r="F26" s="158"/>
      <c r="G26" s="167"/>
    </row>
    <row r="27" spans="1:7" ht="15" customHeight="1">
      <c r="A27" s="168" t="s">
        <v>4</v>
      </c>
      <c r="B27" s="159" t="s">
        <v>160</v>
      </c>
      <c r="C27" s="160" t="s">
        <v>69</v>
      </c>
      <c r="D27" s="190">
        <v>1</v>
      </c>
      <c r="E27" s="243">
        <v>2.39</v>
      </c>
      <c r="F27" s="162">
        <f>D27*E27</f>
        <v>2.39</v>
      </c>
      <c r="G27" s="169">
        <f>F27</f>
        <v>2.39</v>
      </c>
    </row>
    <row r="28" spans="1:7" ht="15" customHeight="1">
      <c r="A28" s="168"/>
      <c r="B28" s="159"/>
      <c r="C28" s="160"/>
      <c r="D28" s="161"/>
      <c r="E28" s="162"/>
      <c r="F28" s="162"/>
      <c r="G28" s="169"/>
    </row>
    <row r="29" spans="1:7" ht="15" customHeight="1">
      <c r="A29" s="168" t="s">
        <v>72</v>
      </c>
      <c r="B29" s="159" t="s">
        <v>161</v>
      </c>
      <c r="C29" s="160" t="s">
        <v>71</v>
      </c>
      <c r="D29" s="190">
        <v>0.1</v>
      </c>
      <c r="E29" s="162">
        <v>9.7</v>
      </c>
      <c r="F29" s="162">
        <f>D29*E29</f>
        <v>0.97</v>
      </c>
      <c r="G29" s="169">
        <f>F29</f>
        <v>0.97</v>
      </c>
    </row>
    <row r="30" spans="1:7" ht="15" customHeight="1">
      <c r="A30" s="168"/>
      <c r="B30" s="159"/>
      <c r="C30" s="160"/>
      <c r="D30" s="161"/>
      <c r="E30" s="162"/>
      <c r="F30" s="162"/>
      <c r="G30" s="169"/>
    </row>
    <row r="31" spans="1:7" ht="15" customHeight="1">
      <c r="A31" s="168"/>
      <c r="B31" s="159"/>
      <c r="C31" s="160"/>
      <c r="D31" s="161"/>
      <c r="E31" s="162"/>
      <c r="F31" s="162"/>
      <c r="G31" s="169"/>
    </row>
    <row r="32" spans="1:7" ht="15" customHeight="1">
      <c r="A32" s="168"/>
      <c r="B32" s="159"/>
      <c r="C32" s="160"/>
      <c r="D32" s="161"/>
      <c r="E32" s="162"/>
      <c r="F32" s="162"/>
      <c r="G32" s="169"/>
    </row>
    <row r="33" spans="1:7" ht="15" customHeight="1">
      <c r="A33" s="168"/>
      <c r="B33" s="159"/>
      <c r="C33" s="160"/>
      <c r="D33" s="161"/>
      <c r="E33" s="162"/>
      <c r="F33" s="162"/>
      <c r="G33" s="169"/>
    </row>
    <row r="34" spans="1:7" ht="15" customHeight="1">
      <c r="A34" s="168"/>
      <c r="B34" s="159"/>
      <c r="C34" s="160"/>
      <c r="D34" s="161"/>
      <c r="E34" s="162"/>
      <c r="F34" s="162"/>
      <c r="G34" s="169"/>
    </row>
    <row r="35" spans="1:7" ht="15" customHeight="1">
      <c r="A35" s="168"/>
      <c r="B35" s="159"/>
      <c r="C35" s="160"/>
      <c r="D35" s="161"/>
      <c r="E35" s="162"/>
      <c r="F35" s="162"/>
      <c r="G35" s="169"/>
    </row>
    <row r="36" spans="1:7" ht="15" customHeight="1">
      <c r="A36" s="168"/>
      <c r="B36" s="159"/>
      <c r="C36" s="160"/>
      <c r="D36" s="161"/>
      <c r="E36" s="162"/>
      <c r="F36" s="162"/>
      <c r="G36" s="169"/>
    </row>
    <row r="37" spans="1:7" ht="15" customHeight="1">
      <c r="A37" s="168"/>
      <c r="B37" s="159"/>
      <c r="C37" s="160"/>
      <c r="D37" s="161"/>
      <c r="E37" s="162"/>
      <c r="F37" s="162"/>
      <c r="G37" s="169"/>
    </row>
    <row r="38" spans="1:7" ht="15" customHeight="1">
      <c r="A38" s="168"/>
      <c r="B38" s="159"/>
      <c r="C38" s="160"/>
      <c r="D38" s="161"/>
      <c r="E38" s="162"/>
      <c r="F38" s="162"/>
      <c r="G38" s="169"/>
    </row>
    <row r="39" spans="1:7" ht="15" customHeight="1">
      <c r="A39" s="168"/>
      <c r="B39" s="159"/>
      <c r="C39" s="160"/>
      <c r="D39" s="161"/>
      <c r="E39" s="162"/>
      <c r="F39" s="162"/>
      <c r="G39" s="169"/>
    </row>
    <row r="40" spans="1:7" ht="15" customHeight="1">
      <c r="A40" s="168"/>
      <c r="B40" s="159"/>
      <c r="C40" s="160"/>
      <c r="D40" s="161"/>
      <c r="E40" s="162"/>
      <c r="F40" s="162"/>
      <c r="G40" s="169"/>
    </row>
    <row r="41" spans="1:7" ht="15" customHeight="1">
      <c r="A41" s="168"/>
      <c r="B41" s="159"/>
      <c r="C41" s="160"/>
      <c r="D41" s="161"/>
      <c r="E41" s="162"/>
      <c r="F41" s="162"/>
      <c r="G41" s="169"/>
    </row>
    <row r="42" spans="1:7" ht="19.5" customHeight="1" thickBot="1">
      <c r="A42" s="171"/>
      <c r="B42" s="172" t="str">
        <f>A24</f>
        <v>YU.002</v>
      </c>
      <c r="C42" s="173"/>
      <c r="D42" s="174"/>
      <c r="E42" s="175"/>
      <c r="F42" s="176" t="s">
        <v>388</v>
      </c>
      <c r="G42" s="177">
        <f>SUM(G26:G41)</f>
        <v>3.3600000000000003</v>
      </c>
    </row>
    <row r="43" spans="4:7" ht="19.5" customHeight="1" thickBot="1">
      <c r="D43" s="151"/>
      <c r="E43" s="150"/>
      <c r="F43" s="150"/>
      <c r="G43" s="150"/>
    </row>
    <row r="44" spans="1:7" ht="19.5" customHeight="1">
      <c r="A44" s="164" t="s">
        <v>482</v>
      </c>
      <c r="B44" s="560" t="s">
        <v>517</v>
      </c>
      <c r="C44" s="561"/>
      <c r="D44" s="561"/>
      <c r="E44" s="561"/>
      <c r="F44" s="562"/>
      <c r="G44" s="165" t="s">
        <v>484</v>
      </c>
    </row>
    <row r="45" spans="1:7" ht="19.5" customHeight="1" thickBot="1">
      <c r="A45" s="178" t="s">
        <v>318</v>
      </c>
      <c r="B45" s="563"/>
      <c r="C45" s="564"/>
      <c r="D45" s="564"/>
      <c r="E45" s="564"/>
      <c r="F45" s="565"/>
      <c r="G45" s="179" t="s">
        <v>552</v>
      </c>
    </row>
    <row r="46" spans="1:7" ht="19.5" customHeight="1">
      <c r="A46" s="180" t="s">
        <v>348</v>
      </c>
      <c r="B46" s="181" t="s">
        <v>483</v>
      </c>
      <c r="C46" s="181" t="s">
        <v>381</v>
      </c>
      <c r="D46" s="182" t="s">
        <v>485</v>
      </c>
      <c r="E46" s="183" t="s">
        <v>486</v>
      </c>
      <c r="F46" s="183" t="s">
        <v>487</v>
      </c>
      <c r="G46" s="184"/>
    </row>
    <row r="47" spans="1:7" ht="15" customHeight="1">
      <c r="A47" s="166"/>
      <c r="B47" s="155"/>
      <c r="C47" s="156"/>
      <c r="D47" s="157"/>
      <c r="E47" s="158"/>
      <c r="F47" s="158"/>
      <c r="G47" s="167"/>
    </row>
    <row r="48" spans="1:7" ht="15" customHeight="1">
      <c r="A48" s="168" t="s">
        <v>0</v>
      </c>
      <c r="B48" s="159" t="s">
        <v>162</v>
      </c>
      <c r="C48" s="190" t="s">
        <v>504</v>
      </c>
      <c r="D48" s="190">
        <v>1</v>
      </c>
      <c r="E48" s="162">
        <v>1.05</v>
      </c>
      <c r="F48" s="162">
        <f>D48*E48</f>
        <v>1.05</v>
      </c>
      <c r="G48" s="169">
        <f>F48</f>
        <v>1.05</v>
      </c>
    </row>
    <row r="49" spans="1:7" ht="15" customHeight="1">
      <c r="A49" s="168"/>
      <c r="B49" s="159"/>
      <c r="C49" s="190"/>
      <c r="D49" s="190"/>
      <c r="E49" s="162"/>
      <c r="F49" s="162"/>
      <c r="G49" s="169"/>
    </row>
    <row r="50" spans="1:7" ht="38.25">
      <c r="A50" s="168" t="s">
        <v>1</v>
      </c>
      <c r="B50" s="191" t="s">
        <v>163</v>
      </c>
      <c r="C50" s="160" t="s">
        <v>505</v>
      </c>
      <c r="D50" s="190">
        <v>1</v>
      </c>
      <c r="E50" s="162">
        <v>0.45</v>
      </c>
      <c r="F50" s="162">
        <f>D50*E50</f>
        <v>0.45</v>
      </c>
      <c r="G50" s="169">
        <f>F50</f>
        <v>0.45</v>
      </c>
    </row>
    <row r="51" spans="1:7" ht="15" customHeight="1">
      <c r="A51" s="168"/>
      <c r="B51" s="159"/>
      <c r="C51" s="160"/>
      <c r="D51" s="161"/>
      <c r="E51" s="162"/>
      <c r="F51" s="162"/>
      <c r="G51" s="169"/>
    </row>
    <row r="52" spans="1:7" ht="15" customHeight="1">
      <c r="A52" s="168"/>
      <c r="B52" s="159"/>
      <c r="C52" s="160"/>
      <c r="D52" s="161"/>
      <c r="E52" s="162"/>
      <c r="F52" s="162"/>
      <c r="G52" s="169"/>
    </row>
    <row r="53" spans="1:7" ht="15" customHeight="1">
      <c r="A53" s="168"/>
      <c r="B53" s="159"/>
      <c r="C53" s="160"/>
      <c r="D53" s="161"/>
      <c r="E53" s="162"/>
      <c r="F53" s="162"/>
      <c r="G53" s="169"/>
    </row>
    <row r="54" spans="1:7" ht="15" customHeight="1">
      <c r="A54" s="168"/>
      <c r="B54" s="159"/>
      <c r="C54" s="160"/>
      <c r="D54" s="161"/>
      <c r="E54" s="162"/>
      <c r="F54" s="162"/>
      <c r="G54" s="169"/>
    </row>
    <row r="55" spans="1:7" ht="15" customHeight="1">
      <c r="A55" s="168"/>
      <c r="B55" s="159"/>
      <c r="C55" s="160"/>
      <c r="D55" s="161"/>
      <c r="E55" s="162"/>
      <c r="F55" s="162"/>
      <c r="G55" s="169"/>
    </row>
    <row r="56" spans="1:7" ht="15" customHeight="1">
      <c r="A56" s="168"/>
      <c r="B56" s="159"/>
      <c r="C56" s="160"/>
      <c r="D56" s="161"/>
      <c r="E56" s="162"/>
      <c r="F56" s="162"/>
      <c r="G56" s="169"/>
    </row>
    <row r="57" spans="1:7" ht="15" customHeight="1">
      <c r="A57" s="168"/>
      <c r="B57" s="159"/>
      <c r="C57" s="160"/>
      <c r="D57" s="161"/>
      <c r="E57" s="162"/>
      <c r="F57" s="162"/>
      <c r="G57" s="169"/>
    </row>
    <row r="58" spans="1:7" ht="15" customHeight="1">
      <c r="A58" s="168"/>
      <c r="B58" s="159"/>
      <c r="C58" s="160"/>
      <c r="D58" s="161"/>
      <c r="E58" s="162"/>
      <c r="F58" s="162"/>
      <c r="G58" s="169"/>
    </row>
    <row r="59" spans="1:7" ht="15" customHeight="1">
      <c r="A59" s="168"/>
      <c r="B59" s="159"/>
      <c r="C59" s="160"/>
      <c r="D59" s="161"/>
      <c r="E59" s="162"/>
      <c r="F59" s="162"/>
      <c r="G59" s="169"/>
    </row>
    <row r="60" spans="1:7" ht="15" customHeight="1">
      <c r="A60" s="168"/>
      <c r="B60" s="159"/>
      <c r="C60" s="160"/>
      <c r="D60" s="161"/>
      <c r="E60" s="162"/>
      <c r="F60" s="162"/>
      <c r="G60" s="169"/>
    </row>
    <row r="61" spans="1:7" ht="15" customHeight="1">
      <c r="A61" s="168"/>
      <c r="B61" s="159"/>
      <c r="C61" s="160"/>
      <c r="D61" s="161"/>
      <c r="E61" s="162"/>
      <c r="F61" s="162"/>
      <c r="G61" s="169"/>
    </row>
    <row r="62" spans="1:7" ht="19.5" customHeight="1" thickBot="1">
      <c r="A62" s="171"/>
      <c r="B62" s="172" t="str">
        <f>A45</f>
        <v>YU.010</v>
      </c>
      <c r="C62" s="173"/>
      <c r="D62" s="174"/>
      <c r="E62" s="175"/>
      <c r="F62" s="176" t="s">
        <v>388</v>
      </c>
      <c r="G62" s="177">
        <f>SUM(G47:G61)</f>
        <v>1.5</v>
      </c>
    </row>
    <row r="63" spans="4:7" ht="15" customHeight="1" thickBot="1">
      <c r="D63" s="151"/>
      <c r="E63" s="150"/>
      <c r="F63" s="150"/>
      <c r="G63" s="150"/>
    </row>
    <row r="64" spans="1:7" ht="19.5" customHeight="1">
      <c r="A64" s="164" t="s">
        <v>482</v>
      </c>
      <c r="B64" s="560" t="s">
        <v>254</v>
      </c>
      <c r="C64" s="561"/>
      <c r="D64" s="561"/>
      <c r="E64" s="561"/>
      <c r="F64" s="562"/>
      <c r="G64" s="165" t="s">
        <v>484</v>
      </c>
    </row>
    <row r="65" spans="1:7" ht="19.5" customHeight="1" thickBot="1">
      <c r="A65" s="178" t="s">
        <v>319</v>
      </c>
      <c r="B65" s="563"/>
      <c r="C65" s="564"/>
      <c r="D65" s="564"/>
      <c r="E65" s="564"/>
      <c r="F65" s="565"/>
      <c r="G65" s="179" t="s">
        <v>457</v>
      </c>
    </row>
    <row r="66" spans="1:7" ht="19.5" customHeight="1">
      <c r="A66" s="180" t="s">
        <v>348</v>
      </c>
      <c r="B66" s="181" t="s">
        <v>483</v>
      </c>
      <c r="C66" s="181" t="s">
        <v>381</v>
      </c>
      <c r="D66" s="182" t="s">
        <v>485</v>
      </c>
      <c r="E66" s="183" t="s">
        <v>486</v>
      </c>
      <c r="F66" s="183" t="s">
        <v>487</v>
      </c>
      <c r="G66" s="184"/>
    </row>
    <row r="67" spans="1:7" ht="15" customHeight="1">
      <c r="A67" s="166"/>
      <c r="B67" s="155"/>
      <c r="C67" s="156"/>
      <c r="D67" s="157"/>
      <c r="E67" s="158"/>
      <c r="F67" s="158"/>
      <c r="G67" s="167"/>
    </row>
    <row r="68" spans="1:7" ht="15" customHeight="1">
      <c r="A68" s="168" t="s">
        <v>4</v>
      </c>
      <c r="B68" s="159" t="s">
        <v>160</v>
      </c>
      <c r="C68" s="160" t="s">
        <v>69</v>
      </c>
      <c r="D68" s="190">
        <v>2</v>
      </c>
      <c r="E68" s="243">
        <v>2.39</v>
      </c>
      <c r="F68" s="162">
        <f>D68*E68</f>
        <v>4.78</v>
      </c>
      <c r="G68" s="169">
        <f>F68</f>
        <v>4.78</v>
      </c>
    </row>
    <row r="69" spans="1:7" ht="15" customHeight="1">
      <c r="A69" s="168"/>
      <c r="B69" s="159"/>
      <c r="C69" s="160"/>
      <c r="D69" s="190"/>
      <c r="E69" s="162"/>
      <c r="F69" s="162"/>
      <c r="G69" s="169"/>
    </row>
    <row r="70" spans="1:7" ht="15" customHeight="1">
      <c r="A70" s="168" t="s">
        <v>73</v>
      </c>
      <c r="B70" s="159" t="s">
        <v>164</v>
      </c>
      <c r="C70" s="160" t="s">
        <v>69</v>
      </c>
      <c r="D70" s="190">
        <v>0.02</v>
      </c>
      <c r="E70" s="243">
        <v>64.44</v>
      </c>
      <c r="F70" s="162">
        <f>D70*E70</f>
        <v>1.2888</v>
      </c>
      <c r="G70" s="169">
        <f>F70</f>
        <v>1.2888</v>
      </c>
    </row>
    <row r="71" spans="1:7" ht="15" customHeight="1">
      <c r="A71" s="168"/>
      <c r="B71" s="159"/>
      <c r="C71" s="160"/>
      <c r="D71" s="190"/>
      <c r="E71" s="162"/>
      <c r="F71" s="162"/>
      <c r="G71" s="169"/>
    </row>
    <row r="72" spans="1:7" ht="15" customHeight="1">
      <c r="A72" s="168"/>
      <c r="B72" s="159"/>
      <c r="C72" s="160"/>
      <c r="D72" s="190"/>
      <c r="E72" s="162"/>
      <c r="F72" s="162"/>
      <c r="G72" s="169"/>
    </row>
    <row r="73" spans="1:7" ht="15" customHeight="1">
      <c r="A73" s="168"/>
      <c r="B73" s="159"/>
      <c r="C73" s="160"/>
      <c r="D73" s="190"/>
      <c r="E73" s="162"/>
      <c r="F73" s="162"/>
      <c r="G73" s="169"/>
    </row>
    <row r="74" spans="1:7" ht="15" customHeight="1">
      <c r="A74" s="168"/>
      <c r="B74" s="159"/>
      <c r="C74" s="160"/>
      <c r="D74" s="161"/>
      <c r="E74" s="162"/>
      <c r="F74" s="162"/>
      <c r="G74" s="169"/>
    </row>
    <row r="75" spans="1:7" ht="15" customHeight="1">
      <c r="A75" s="168"/>
      <c r="B75" s="159"/>
      <c r="C75" s="160"/>
      <c r="D75" s="161"/>
      <c r="E75" s="162"/>
      <c r="F75" s="162"/>
      <c r="G75" s="169"/>
    </row>
    <row r="76" spans="1:7" ht="15" customHeight="1">
      <c r="A76" s="168"/>
      <c r="B76" s="159"/>
      <c r="C76" s="160"/>
      <c r="D76" s="161"/>
      <c r="E76" s="162"/>
      <c r="F76" s="162"/>
      <c r="G76" s="169"/>
    </row>
    <row r="77" spans="1:7" ht="15" customHeight="1">
      <c r="A77" s="168"/>
      <c r="B77" s="159"/>
      <c r="C77" s="160"/>
      <c r="D77" s="161"/>
      <c r="E77" s="162"/>
      <c r="F77" s="162"/>
      <c r="G77" s="169"/>
    </row>
    <row r="78" spans="1:7" ht="15" customHeight="1">
      <c r="A78" s="168"/>
      <c r="B78" s="159"/>
      <c r="C78" s="160"/>
      <c r="D78" s="161"/>
      <c r="E78" s="162"/>
      <c r="F78" s="162"/>
      <c r="G78" s="169"/>
    </row>
    <row r="79" spans="1:7" ht="15" customHeight="1">
      <c r="A79" s="168"/>
      <c r="B79" s="159"/>
      <c r="C79" s="160"/>
      <c r="D79" s="161"/>
      <c r="E79" s="162"/>
      <c r="F79" s="162"/>
      <c r="G79" s="169"/>
    </row>
    <row r="80" spans="1:7" ht="16.5" customHeight="1">
      <c r="A80" s="168"/>
      <c r="B80" s="159"/>
      <c r="C80" s="160"/>
      <c r="D80" s="161"/>
      <c r="E80" s="162"/>
      <c r="F80" s="162"/>
      <c r="G80" s="169"/>
    </row>
    <row r="81" spans="1:7" ht="16.5" customHeight="1">
      <c r="A81" s="168"/>
      <c r="B81" s="159"/>
      <c r="C81" s="160"/>
      <c r="D81" s="161"/>
      <c r="E81" s="162"/>
      <c r="F81" s="162"/>
      <c r="G81" s="169"/>
    </row>
    <row r="82" spans="1:7" ht="18" customHeight="1">
      <c r="A82" s="168"/>
      <c r="B82" s="159"/>
      <c r="C82" s="160"/>
      <c r="D82" s="161"/>
      <c r="E82" s="162"/>
      <c r="F82" s="162"/>
      <c r="G82" s="169"/>
    </row>
    <row r="83" spans="1:7" ht="15.75" customHeight="1">
      <c r="A83" s="168"/>
      <c r="B83" s="159"/>
      <c r="C83" s="160"/>
      <c r="D83" s="161"/>
      <c r="E83" s="162"/>
      <c r="F83" s="162"/>
      <c r="G83" s="169"/>
    </row>
    <row r="84" spans="1:7" ht="19.5" customHeight="1" thickBot="1">
      <c r="A84" s="171"/>
      <c r="B84" s="172" t="str">
        <f>A65</f>
        <v>YU.011</v>
      </c>
      <c r="C84" s="173"/>
      <c r="D84" s="174"/>
      <c r="E84" s="175"/>
      <c r="F84" s="176" t="s">
        <v>388</v>
      </c>
      <c r="G84" s="177">
        <f>SUM(G67:G83)</f>
        <v>6.0688</v>
      </c>
    </row>
    <row r="85" spans="4:7" ht="24.75" customHeight="1" thickBot="1">
      <c r="D85" s="151"/>
      <c r="E85" s="150"/>
      <c r="F85" s="150"/>
      <c r="G85" s="150"/>
    </row>
    <row r="86" spans="1:7" ht="19.5" customHeight="1">
      <c r="A86" s="164" t="s">
        <v>482</v>
      </c>
      <c r="B86" s="560" t="s">
        <v>255</v>
      </c>
      <c r="C86" s="561"/>
      <c r="D86" s="561"/>
      <c r="E86" s="561"/>
      <c r="F86" s="562"/>
      <c r="G86" s="165" t="s">
        <v>484</v>
      </c>
    </row>
    <row r="87" spans="1:7" ht="19.5" customHeight="1" thickBot="1">
      <c r="A87" s="178" t="s">
        <v>320</v>
      </c>
      <c r="B87" s="563"/>
      <c r="C87" s="564"/>
      <c r="D87" s="564"/>
      <c r="E87" s="564"/>
      <c r="F87" s="565"/>
      <c r="G87" s="179" t="s">
        <v>552</v>
      </c>
    </row>
    <row r="88" spans="1:7" ht="19.5" customHeight="1">
      <c r="A88" s="180" t="s">
        <v>348</v>
      </c>
      <c r="B88" s="181" t="s">
        <v>483</v>
      </c>
      <c r="C88" s="181" t="s">
        <v>381</v>
      </c>
      <c r="D88" s="182" t="s">
        <v>485</v>
      </c>
      <c r="E88" s="183" t="s">
        <v>486</v>
      </c>
      <c r="F88" s="183" t="s">
        <v>487</v>
      </c>
      <c r="G88" s="184"/>
    </row>
    <row r="89" spans="1:7" ht="15" customHeight="1">
      <c r="A89" s="166"/>
      <c r="B89" s="155"/>
      <c r="C89" s="156"/>
      <c r="D89" s="157"/>
      <c r="E89" s="158"/>
      <c r="F89" s="158"/>
      <c r="G89" s="167"/>
    </row>
    <row r="90" spans="1:7" ht="15" customHeight="1">
      <c r="A90" s="168" t="s">
        <v>4</v>
      </c>
      <c r="B90" s="159" t="s">
        <v>160</v>
      </c>
      <c r="C90" s="160" t="s">
        <v>69</v>
      </c>
      <c r="D90" s="190">
        <v>0.25</v>
      </c>
      <c r="E90" s="243">
        <v>2.39</v>
      </c>
      <c r="F90" s="162">
        <f>D90*E90</f>
        <v>0.5975</v>
      </c>
      <c r="G90" s="169">
        <f>F90</f>
        <v>0.5975</v>
      </c>
    </row>
    <row r="91" spans="1:7" ht="15" customHeight="1">
      <c r="A91" s="168"/>
      <c r="B91" s="159"/>
      <c r="C91" s="160"/>
      <c r="D91" s="161"/>
      <c r="E91" s="162"/>
      <c r="F91" s="162"/>
      <c r="G91" s="169"/>
    </row>
    <row r="92" spans="1:7" ht="25.5">
      <c r="A92" s="168" t="s">
        <v>2</v>
      </c>
      <c r="B92" s="191" t="s">
        <v>3</v>
      </c>
      <c r="C92" s="160" t="s">
        <v>504</v>
      </c>
      <c r="D92" s="190">
        <v>1</v>
      </c>
      <c r="E92" s="162">
        <v>12.55</v>
      </c>
      <c r="F92" s="162">
        <f>D92*E92</f>
        <v>12.55</v>
      </c>
      <c r="G92" s="169">
        <f>F92</f>
        <v>12.55</v>
      </c>
    </row>
    <row r="93" spans="1:7" ht="15" customHeight="1">
      <c r="A93" s="168"/>
      <c r="B93" s="159"/>
      <c r="C93" s="160"/>
      <c r="D93" s="161"/>
      <c r="E93" s="162"/>
      <c r="F93" s="162"/>
      <c r="G93" s="169"/>
    </row>
    <row r="94" spans="1:7" ht="15" customHeight="1">
      <c r="A94" s="168"/>
      <c r="B94" s="159"/>
      <c r="C94" s="160"/>
      <c r="D94" s="161"/>
      <c r="E94" s="162"/>
      <c r="F94" s="162"/>
      <c r="G94" s="169"/>
    </row>
    <row r="95" spans="1:7" ht="15" customHeight="1">
      <c r="A95" s="168"/>
      <c r="B95" s="159"/>
      <c r="C95" s="160"/>
      <c r="D95" s="161"/>
      <c r="E95" s="162"/>
      <c r="F95" s="162"/>
      <c r="G95" s="169"/>
    </row>
    <row r="96" spans="1:7" ht="15" customHeight="1">
      <c r="A96" s="168"/>
      <c r="B96" s="159"/>
      <c r="C96" s="160"/>
      <c r="D96" s="161"/>
      <c r="E96" s="162"/>
      <c r="F96" s="162"/>
      <c r="G96" s="169"/>
    </row>
    <row r="97" spans="1:7" ht="15" customHeight="1">
      <c r="A97" s="168"/>
      <c r="B97" s="159"/>
      <c r="C97" s="160"/>
      <c r="D97" s="161"/>
      <c r="E97" s="162"/>
      <c r="F97" s="162"/>
      <c r="G97" s="169"/>
    </row>
    <row r="98" spans="1:7" ht="15" customHeight="1">
      <c r="A98" s="168"/>
      <c r="B98" s="159"/>
      <c r="C98" s="160"/>
      <c r="D98" s="161"/>
      <c r="E98" s="162"/>
      <c r="F98" s="162"/>
      <c r="G98" s="169"/>
    </row>
    <row r="99" spans="1:7" ht="15" customHeight="1">
      <c r="A99" s="168"/>
      <c r="B99" s="159"/>
      <c r="C99" s="160"/>
      <c r="D99" s="161"/>
      <c r="E99" s="162"/>
      <c r="F99" s="162"/>
      <c r="G99" s="169"/>
    </row>
    <row r="100" spans="1:7" ht="15" customHeight="1">
      <c r="A100" s="168"/>
      <c r="B100" s="159"/>
      <c r="C100" s="160"/>
      <c r="D100" s="161"/>
      <c r="E100" s="162"/>
      <c r="F100" s="162"/>
      <c r="G100" s="169"/>
    </row>
    <row r="101" spans="1:7" ht="15" customHeight="1">
      <c r="A101" s="168"/>
      <c r="B101" s="159"/>
      <c r="C101" s="160"/>
      <c r="D101" s="161"/>
      <c r="E101" s="162"/>
      <c r="F101" s="162"/>
      <c r="G101" s="169"/>
    </row>
    <row r="102" spans="1:7" ht="15" customHeight="1">
      <c r="A102" s="168"/>
      <c r="B102" s="159"/>
      <c r="C102" s="160"/>
      <c r="D102" s="161"/>
      <c r="E102" s="162"/>
      <c r="F102" s="162"/>
      <c r="G102" s="169"/>
    </row>
    <row r="103" spans="1:7" ht="15" customHeight="1">
      <c r="A103" s="168"/>
      <c r="B103" s="159"/>
      <c r="C103" s="160"/>
      <c r="D103" s="161"/>
      <c r="E103" s="162"/>
      <c r="F103" s="162"/>
      <c r="G103" s="169"/>
    </row>
    <row r="104" spans="1:7" ht="19.5" customHeight="1" thickBot="1">
      <c r="A104" s="171"/>
      <c r="B104" s="172" t="str">
        <f>A87</f>
        <v>YU.012</v>
      </c>
      <c r="C104" s="173"/>
      <c r="D104" s="174"/>
      <c r="E104" s="175"/>
      <c r="F104" s="176" t="s">
        <v>388</v>
      </c>
      <c r="G104" s="177">
        <f>SUM(G89:G103)</f>
        <v>13.1475</v>
      </c>
    </row>
    <row r="105" spans="4:7" ht="15" customHeight="1" thickBot="1">
      <c r="D105" s="151"/>
      <c r="E105" s="150"/>
      <c r="F105" s="150"/>
      <c r="G105" s="150"/>
    </row>
    <row r="106" spans="1:7" ht="19.5" customHeight="1">
      <c r="A106" s="164" t="s">
        <v>482</v>
      </c>
      <c r="B106" s="560" t="s">
        <v>256</v>
      </c>
      <c r="C106" s="561"/>
      <c r="D106" s="561"/>
      <c r="E106" s="561"/>
      <c r="F106" s="562"/>
      <c r="G106" s="165" t="s">
        <v>484</v>
      </c>
    </row>
    <row r="107" spans="1:7" ht="19.5" customHeight="1" thickBot="1">
      <c r="A107" s="178" t="s">
        <v>321</v>
      </c>
      <c r="B107" s="563"/>
      <c r="C107" s="564"/>
      <c r="D107" s="564"/>
      <c r="E107" s="564"/>
      <c r="F107" s="565"/>
      <c r="G107" s="179" t="s">
        <v>552</v>
      </c>
    </row>
    <row r="108" spans="1:7" ht="19.5" customHeight="1">
      <c r="A108" s="180" t="s">
        <v>348</v>
      </c>
      <c r="B108" s="181" t="s">
        <v>483</v>
      </c>
      <c r="C108" s="181" t="s">
        <v>381</v>
      </c>
      <c r="D108" s="182" t="s">
        <v>485</v>
      </c>
      <c r="E108" s="183" t="s">
        <v>486</v>
      </c>
      <c r="F108" s="183" t="s">
        <v>487</v>
      </c>
      <c r="G108" s="184"/>
    </row>
    <row r="109" spans="1:7" ht="15" customHeight="1">
      <c r="A109" s="166"/>
      <c r="B109" s="155"/>
      <c r="C109" s="156"/>
      <c r="D109" s="157"/>
      <c r="E109" s="158"/>
      <c r="F109" s="158"/>
      <c r="G109" s="167"/>
    </row>
    <row r="110" spans="1:7" ht="15" customHeight="1">
      <c r="A110" s="168" t="s">
        <v>4</v>
      </c>
      <c r="B110" s="159" t="s">
        <v>160</v>
      </c>
      <c r="C110" s="160" t="s">
        <v>69</v>
      </c>
      <c r="D110" s="190">
        <v>1.5</v>
      </c>
      <c r="E110" s="243">
        <v>2.39</v>
      </c>
      <c r="F110" s="162">
        <f>D110*E110</f>
        <v>3.585</v>
      </c>
      <c r="G110" s="169">
        <f>F110</f>
        <v>3.585</v>
      </c>
    </row>
    <row r="111" spans="1:7" ht="15" customHeight="1">
      <c r="A111" s="240"/>
      <c r="B111" s="241"/>
      <c r="C111" s="244"/>
      <c r="D111" s="245"/>
      <c r="E111" s="246"/>
      <c r="F111" s="246"/>
      <c r="G111" s="247"/>
    </row>
    <row r="112" spans="1:7" ht="15" customHeight="1">
      <c r="A112" s="168" t="s">
        <v>74</v>
      </c>
      <c r="B112" s="159" t="s">
        <v>165</v>
      </c>
      <c r="C112" s="190" t="s">
        <v>504</v>
      </c>
      <c r="D112" s="190">
        <v>0.15</v>
      </c>
      <c r="E112" s="162">
        <v>7.17</v>
      </c>
      <c r="F112" s="162">
        <f>D112*E112</f>
        <v>1.0755</v>
      </c>
      <c r="G112" s="169">
        <f>F112</f>
        <v>1.0755</v>
      </c>
    </row>
    <row r="113" spans="1:7" ht="15" customHeight="1">
      <c r="A113" s="168"/>
      <c r="B113" s="159"/>
      <c r="C113" s="160"/>
      <c r="D113" s="161"/>
      <c r="E113" s="162"/>
      <c r="F113" s="162"/>
      <c r="G113" s="169"/>
    </row>
    <row r="114" spans="1:7" ht="15" customHeight="1">
      <c r="A114" s="168"/>
      <c r="B114" s="159"/>
      <c r="C114" s="160"/>
      <c r="D114" s="161"/>
      <c r="E114" s="162"/>
      <c r="F114" s="162"/>
      <c r="G114" s="169"/>
    </row>
    <row r="115" spans="1:7" ht="15" customHeight="1">
      <c r="A115" s="168"/>
      <c r="B115" s="159"/>
      <c r="C115" s="160"/>
      <c r="D115" s="161"/>
      <c r="E115" s="162"/>
      <c r="F115" s="162"/>
      <c r="G115" s="169"/>
    </row>
    <row r="116" spans="1:7" ht="15" customHeight="1">
      <c r="A116" s="168"/>
      <c r="B116" s="159"/>
      <c r="C116" s="160"/>
      <c r="D116" s="161"/>
      <c r="E116" s="162"/>
      <c r="F116" s="162"/>
      <c r="G116" s="169"/>
    </row>
    <row r="117" spans="1:7" ht="15" customHeight="1">
      <c r="A117" s="168"/>
      <c r="B117" s="159"/>
      <c r="C117" s="160"/>
      <c r="D117" s="161"/>
      <c r="E117" s="162"/>
      <c r="F117" s="162"/>
      <c r="G117" s="169"/>
    </row>
    <row r="118" spans="1:7" ht="15" customHeight="1">
      <c r="A118" s="168"/>
      <c r="B118" s="159"/>
      <c r="C118" s="160"/>
      <c r="D118" s="161"/>
      <c r="E118" s="162"/>
      <c r="F118" s="162"/>
      <c r="G118" s="169"/>
    </row>
    <row r="119" spans="1:7" ht="15" customHeight="1">
      <c r="A119" s="168"/>
      <c r="B119" s="159"/>
      <c r="C119" s="160"/>
      <c r="D119" s="161"/>
      <c r="E119" s="162"/>
      <c r="F119" s="162"/>
      <c r="G119" s="169"/>
    </row>
    <row r="120" spans="1:7" ht="15" customHeight="1">
      <c r="A120" s="168"/>
      <c r="B120" s="159"/>
      <c r="C120" s="160"/>
      <c r="D120" s="161"/>
      <c r="E120" s="162"/>
      <c r="F120" s="162"/>
      <c r="G120" s="169"/>
    </row>
    <row r="121" spans="1:7" ht="15" customHeight="1">
      <c r="A121" s="168"/>
      <c r="B121" s="159"/>
      <c r="C121" s="160"/>
      <c r="D121" s="161"/>
      <c r="E121" s="162"/>
      <c r="F121" s="162"/>
      <c r="G121" s="169"/>
    </row>
    <row r="122" spans="1:7" ht="15" customHeight="1">
      <c r="A122" s="168"/>
      <c r="B122" s="159"/>
      <c r="C122" s="160"/>
      <c r="D122" s="161"/>
      <c r="E122" s="162"/>
      <c r="F122" s="162"/>
      <c r="G122" s="169"/>
    </row>
    <row r="123" spans="1:7" ht="15" customHeight="1">
      <c r="A123" s="168"/>
      <c r="B123" s="159"/>
      <c r="C123" s="160"/>
      <c r="D123" s="161"/>
      <c r="E123" s="162"/>
      <c r="F123" s="162"/>
      <c r="G123" s="169"/>
    </row>
    <row r="124" spans="1:7" ht="16.5" customHeight="1">
      <c r="A124" s="168"/>
      <c r="B124" s="159"/>
      <c r="C124" s="160"/>
      <c r="D124" s="161"/>
      <c r="E124" s="162"/>
      <c r="F124" s="162"/>
      <c r="G124" s="169"/>
    </row>
    <row r="125" spans="1:7" ht="15" customHeight="1">
      <c r="A125" s="168"/>
      <c r="B125" s="159"/>
      <c r="C125" s="160"/>
      <c r="D125" s="161"/>
      <c r="E125" s="162"/>
      <c r="F125" s="162"/>
      <c r="G125" s="169"/>
    </row>
    <row r="126" spans="1:7" ht="19.5" customHeight="1" thickBot="1">
      <c r="A126" s="171"/>
      <c r="B126" s="172" t="str">
        <f>A107</f>
        <v>YU.013</v>
      </c>
      <c r="C126" s="173"/>
      <c r="D126" s="174"/>
      <c r="E126" s="175"/>
      <c r="F126" s="176" t="s">
        <v>388</v>
      </c>
      <c r="G126" s="177">
        <f>SUM(G109:G125)</f>
        <v>4.6605</v>
      </c>
    </row>
    <row r="127" spans="4:7" ht="24.75" customHeight="1" thickBot="1">
      <c r="D127" s="151"/>
      <c r="E127" s="150"/>
      <c r="F127" s="150"/>
      <c r="G127" s="150"/>
    </row>
    <row r="128" spans="1:7" ht="19.5" customHeight="1">
      <c r="A128" s="164" t="s">
        <v>482</v>
      </c>
      <c r="B128" s="560" t="s">
        <v>257</v>
      </c>
      <c r="C128" s="561"/>
      <c r="D128" s="561"/>
      <c r="E128" s="561"/>
      <c r="F128" s="562"/>
      <c r="G128" s="165" t="s">
        <v>484</v>
      </c>
    </row>
    <row r="129" spans="1:7" ht="19.5" customHeight="1" thickBot="1">
      <c r="A129" s="178" t="s">
        <v>322</v>
      </c>
      <c r="B129" s="563"/>
      <c r="C129" s="564"/>
      <c r="D129" s="564"/>
      <c r="E129" s="564"/>
      <c r="F129" s="565"/>
      <c r="G129" s="179" t="s">
        <v>552</v>
      </c>
    </row>
    <row r="130" spans="1:7" ht="19.5" customHeight="1">
      <c r="A130" s="180" t="s">
        <v>348</v>
      </c>
      <c r="B130" s="181" t="s">
        <v>483</v>
      </c>
      <c r="C130" s="181" t="s">
        <v>381</v>
      </c>
      <c r="D130" s="182" t="s">
        <v>485</v>
      </c>
      <c r="E130" s="183" t="s">
        <v>486</v>
      </c>
      <c r="F130" s="183" t="s">
        <v>487</v>
      </c>
      <c r="G130" s="184"/>
    </row>
    <row r="131" spans="1:7" ht="15" customHeight="1">
      <c r="A131" s="166"/>
      <c r="B131" s="155"/>
      <c r="C131" s="156"/>
      <c r="D131" s="157"/>
      <c r="E131" s="158"/>
      <c r="F131" s="158"/>
      <c r="G131" s="167"/>
    </row>
    <row r="132" spans="1:7" ht="30" customHeight="1">
      <c r="A132" s="168" t="s">
        <v>75</v>
      </c>
      <c r="B132" s="191" t="s">
        <v>166</v>
      </c>
      <c r="C132" s="160" t="s">
        <v>76</v>
      </c>
      <c r="D132" s="190">
        <v>0.082676</v>
      </c>
      <c r="E132" s="162">
        <v>15.19</v>
      </c>
      <c r="F132" s="162">
        <f>D132*E132</f>
        <v>1.2558484399999998</v>
      </c>
      <c r="G132" s="169">
        <f>F132</f>
        <v>1.2558484399999998</v>
      </c>
    </row>
    <row r="133" spans="1:7" ht="12.75">
      <c r="A133" s="168"/>
      <c r="B133" s="159"/>
      <c r="C133" s="160"/>
      <c r="D133" s="190"/>
      <c r="E133" s="162"/>
      <c r="F133" s="162"/>
      <c r="G133" s="169"/>
    </row>
    <row r="134" spans="1:7" ht="31.5" customHeight="1">
      <c r="A134" s="168" t="s">
        <v>77</v>
      </c>
      <c r="B134" s="191" t="s">
        <v>167</v>
      </c>
      <c r="C134" s="160" t="s">
        <v>76</v>
      </c>
      <c r="D134" s="190">
        <v>0.055118</v>
      </c>
      <c r="E134" s="162">
        <v>16.1</v>
      </c>
      <c r="F134" s="162">
        <f>D134*E134</f>
        <v>0.8873998000000001</v>
      </c>
      <c r="G134" s="169">
        <f>F134</f>
        <v>0.8873998000000001</v>
      </c>
    </row>
    <row r="135" spans="1:7" ht="14.25" customHeight="1">
      <c r="A135" s="168"/>
      <c r="B135" s="191"/>
      <c r="C135" s="160"/>
      <c r="D135" s="190"/>
      <c r="E135" s="162"/>
      <c r="F135" s="162"/>
      <c r="G135" s="169"/>
    </row>
    <row r="136" spans="1:7" ht="34.5" customHeight="1">
      <c r="A136" s="168" t="s">
        <v>81</v>
      </c>
      <c r="B136" s="191" t="s">
        <v>168</v>
      </c>
      <c r="C136" s="160" t="s">
        <v>76</v>
      </c>
      <c r="D136" s="190">
        <v>0.006206</v>
      </c>
      <c r="E136" s="162">
        <v>16.92</v>
      </c>
      <c r="F136" s="162">
        <f>D136*E136</f>
        <v>0.10500552</v>
      </c>
      <c r="G136" s="169">
        <f>F136</f>
        <v>0.10500552</v>
      </c>
    </row>
    <row r="137" spans="1:7" ht="12.75">
      <c r="A137" s="168"/>
      <c r="B137" s="191"/>
      <c r="C137" s="160"/>
      <c r="D137" s="190"/>
      <c r="E137" s="162"/>
      <c r="F137" s="162"/>
      <c r="G137" s="169"/>
    </row>
    <row r="138" spans="1:7" ht="34.5" customHeight="1">
      <c r="A138" s="168" t="s">
        <v>78</v>
      </c>
      <c r="B138" s="191" t="s">
        <v>169</v>
      </c>
      <c r="C138" s="160" t="s">
        <v>76</v>
      </c>
      <c r="D138" s="190">
        <v>0.0002</v>
      </c>
      <c r="E138" s="162">
        <v>1117.92</v>
      </c>
      <c r="F138" s="162">
        <f>D138*E138</f>
        <v>0.22358400000000003</v>
      </c>
      <c r="G138" s="169">
        <f>F138</f>
        <v>0.22358400000000003</v>
      </c>
    </row>
    <row r="139" spans="1:7" ht="12.75">
      <c r="A139" s="168"/>
      <c r="B139" s="191"/>
      <c r="C139" s="160"/>
      <c r="D139" s="190"/>
      <c r="E139" s="162"/>
      <c r="F139" s="162"/>
      <c r="G139" s="169"/>
    </row>
    <row r="140" spans="1:7" ht="31.5" customHeight="1">
      <c r="A140" s="168" t="s">
        <v>82</v>
      </c>
      <c r="B140" s="191" t="s">
        <v>170</v>
      </c>
      <c r="C140" s="160" t="s">
        <v>76</v>
      </c>
      <c r="D140" s="190">
        <v>0.006346</v>
      </c>
      <c r="E140" s="162">
        <v>1.02</v>
      </c>
      <c r="F140" s="162">
        <f>D140*E140</f>
        <v>0.00647292</v>
      </c>
      <c r="G140" s="169">
        <f>F140</f>
        <v>0.00647292</v>
      </c>
    </row>
    <row r="141" spans="1:7" ht="12.75">
      <c r="A141" s="168"/>
      <c r="B141" s="191"/>
      <c r="C141" s="160"/>
      <c r="D141" s="190"/>
      <c r="E141" s="162"/>
      <c r="F141" s="162"/>
      <c r="G141" s="169"/>
    </row>
    <row r="142" spans="1:7" ht="34.5" customHeight="1">
      <c r="A142" s="168" t="s">
        <v>83</v>
      </c>
      <c r="B142" s="191" t="s">
        <v>171</v>
      </c>
      <c r="C142" s="160" t="s">
        <v>76</v>
      </c>
      <c r="D142" s="190">
        <v>0.012552</v>
      </c>
      <c r="E142" s="162">
        <v>2.41</v>
      </c>
      <c r="F142" s="162">
        <f>D142*E142</f>
        <v>0.030250320000000004</v>
      </c>
      <c r="G142" s="169">
        <f>F142</f>
        <v>0.030250320000000004</v>
      </c>
    </row>
    <row r="143" spans="1:7" ht="12.75">
      <c r="A143" s="168"/>
      <c r="B143" s="191"/>
      <c r="C143" s="160"/>
      <c r="D143" s="190"/>
      <c r="E143" s="162"/>
      <c r="F143" s="162"/>
      <c r="G143" s="169"/>
    </row>
    <row r="144" spans="1:7" ht="29.25" customHeight="1">
      <c r="A144" s="168" t="s">
        <v>84</v>
      </c>
      <c r="B144" s="191" t="s">
        <v>172</v>
      </c>
      <c r="C144" s="160" t="s">
        <v>79</v>
      </c>
      <c r="D144" s="190">
        <v>0.001</v>
      </c>
      <c r="E144" s="162">
        <v>6.07</v>
      </c>
      <c r="F144" s="162">
        <f>D144*E144</f>
        <v>0.006070000000000001</v>
      </c>
      <c r="G144" s="169">
        <f>F144</f>
        <v>0.006070000000000001</v>
      </c>
    </row>
    <row r="145" spans="1:7" ht="12.75">
      <c r="A145" s="168"/>
      <c r="B145" s="191"/>
      <c r="C145" s="160"/>
      <c r="D145" s="190"/>
      <c r="E145" s="162"/>
      <c r="F145" s="162"/>
      <c r="G145" s="169"/>
    </row>
    <row r="146" spans="1:7" ht="31.5" customHeight="1">
      <c r="A146" s="168" t="s">
        <v>85</v>
      </c>
      <c r="B146" s="191" t="s">
        <v>173</v>
      </c>
      <c r="C146" s="160" t="s">
        <v>79</v>
      </c>
      <c r="D146" s="190">
        <v>0.001</v>
      </c>
      <c r="E146" s="162">
        <v>15.55</v>
      </c>
      <c r="F146" s="162">
        <f>D146*E146</f>
        <v>0.015550000000000001</v>
      </c>
      <c r="G146" s="169">
        <f>F146</f>
        <v>0.015550000000000001</v>
      </c>
    </row>
    <row r="147" spans="1:7" ht="12.75">
      <c r="A147" s="168"/>
      <c r="B147" s="191"/>
      <c r="C147" s="160"/>
      <c r="D147" s="190"/>
      <c r="E147" s="162"/>
      <c r="F147" s="162"/>
      <c r="G147" s="169"/>
    </row>
    <row r="148" spans="1:7" ht="36" customHeight="1">
      <c r="A148" s="168" t="s">
        <v>80</v>
      </c>
      <c r="B148" s="191" t="s">
        <v>174</v>
      </c>
      <c r="C148" s="160" t="s">
        <v>76</v>
      </c>
      <c r="D148" s="190">
        <v>0.144</v>
      </c>
      <c r="E148" s="162">
        <v>23.42</v>
      </c>
      <c r="F148" s="162">
        <f>D148*E148</f>
        <v>3.37248</v>
      </c>
      <c r="G148" s="169">
        <f>F148</f>
        <v>3.37248</v>
      </c>
    </row>
    <row r="149" spans="1:7" ht="9" customHeight="1">
      <c r="A149" s="168"/>
      <c r="B149" s="159"/>
      <c r="C149" s="160"/>
      <c r="D149" s="161"/>
      <c r="E149" s="162"/>
      <c r="F149" s="162"/>
      <c r="G149" s="169"/>
    </row>
    <row r="150" spans="1:7" ht="19.5" customHeight="1" thickBot="1">
      <c r="A150" s="171"/>
      <c r="B150" s="172" t="str">
        <f>A129</f>
        <v>YU.014</v>
      </c>
      <c r="C150" s="173"/>
      <c r="D150" s="174"/>
      <c r="E150" s="175"/>
      <c r="F150" s="176" t="s">
        <v>388</v>
      </c>
      <c r="G150" s="177">
        <f>SUM(G131:G149)</f>
        <v>5.902661</v>
      </c>
    </row>
    <row r="151" spans="4:7" ht="15" customHeight="1" thickBot="1">
      <c r="D151" s="151"/>
      <c r="E151" s="150"/>
      <c r="F151" s="150"/>
      <c r="G151" s="150"/>
    </row>
    <row r="152" spans="1:7" ht="19.5" customHeight="1">
      <c r="A152" s="164" t="s">
        <v>482</v>
      </c>
      <c r="B152" s="560" t="s">
        <v>258</v>
      </c>
      <c r="C152" s="561"/>
      <c r="D152" s="561"/>
      <c r="E152" s="561"/>
      <c r="F152" s="562"/>
      <c r="G152" s="165" t="s">
        <v>484</v>
      </c>
    </row>
    <row r="153" spans="1:7" ht="19.5" customHeight="1" thickBot="1">
      <c r="A153" s="178" t="s">
        <v>323</v>
      </c>
      <c r="B153" s="563"/>
      <c r="C153" s="564"/>
      <c r="D153" s="564"/>
      <c r="E153" s="564"/>
      <c r="F153" s="565"/>
      <c r="G153" s="179" t="s">
        <v>552</v>
      </c>
    </row>
    <row r="154" spans="1:7" ht="19.5" customHeight="1">
      <c r="A154" s="180" t="s">
        <v>348</v>
      </c>
      <c r="B154" s="181" t="s">
        <v>483</v>
      </c>
      <c r="C154" s="181" t="s">
        <v>381</v>
      </c>
      <c r="D154" s="182" t="s">
        <v>485</v>
      </c>
      <c r="E154" s="183" t="s">
        <v>486</v>
      </c>
      <c r="F154" s="183" t="s">
        <v>487</v>
      </c>
      <c r="G154" s="184"/>
    </row>
    <row r="155" spans="1:7" ht="15" customHeight="1">
      <c r="A155" s="166"/>
      <c r="B155" s="155"/>
      <c r="C155" s="156"/>
      <c r="D155" s="157"/>
      <c r="E155" s="158"/>
      <c r="F155" s="158"/>
      <c r="G155" s="167"/>
    </row>
    <row r="156" spans="1:7" ht="38.25">
      <c r="A156" s="168" t="s">
        <v>86</v>
      </c>
      <c r="B156" s="191" t="s">
        <v>175</v>
      </c>
      <c r="C156" s="160" t="s">
        <v>88</v>
      </c>
      <c r="D156" s="239">
        <v>0.096</v>
      </c>
      <c r="E156" s="162">
        <v>13.77</v>
      </c>
      <c r="F156" s="162">
        <f>D156*E156</f>
        <v>1.32192</v>
      </c>
      <c r="G156" s="169">
        <f>F156</f>
        <v>1.32192</v>
      </c>
    </row>
    <row r="157" spans="1:7" ht="12.75">
      <c r="A157" s="168"/>
      <c r="B157" s="191"/>
      <c r="C157" s="160"/>
      <c r="D157" s="239"/>
      <c r="E157" s="162"/>
      <c r="F157" s="162"/>
      <c r="G157" s="169"/>
    </row>
    <row r="158" spans="1:7" ht="17.25" customHeight="1">
      <c r="A158" s="168"/>
      <c r="B158" s="159"/>
      <c r="C158" s="160"/>
      <c r="D158" s="161"/>
      <c r="E158" s="162"/>
      <c r="F158" s="162"/>
      <c r="G158" s="169"/>
    </row>
    <row r="159" spans="1:7" ht="19.5" customHeight="1" thickBot="1">
      <c r="A159" s="171"/>
      <c r="B159" s="172" t="str">
        <f>A153</f>
        <v>YU.015</v>
      </c>
      <c r="C159" s="173"/>
      <c r="D159" s="174"/>
      <c r="E159" s="175"/>
      <c r="F159" s="176" t="s">
        <v>388</v>
      </c>
      <c r="G159" s="177">
        <f>SUM(G155:G158)</f>
        <v>1.32192</v>
      </c>
    </row>
    <row r="160" spans="4:7" ht="24.75" customHeight="1" thickBot="1">
      <c r="D160" s="151"/>
      <c r="E160" s="150"/>
      <c r="F160" s="150"/>
      <c r="G160" s="150"/>
    </row>
    <row r="161" spans="1:7" ht="19.5" customHeight="1">
      <c r="A161" s="164" t="s">
        <v>482</v>
      </c>
      <c r="B161" s="560" t="s">
        <v>518</v>
      </c>
      <c r="C161" s="561"/>
      <c r="D161" s="561"/>
      <c r="E161" s="561"/>
      <c r="F161" s="562"/>
      <c r="G161" s="165" t="s">
        <v>484</v>
      </c>
    </row>
    <row r="162" spans="1:7" ht="19.5" customHeight="1" thickBot="1">
      <c r="A162" s="178" t="s">
        <v>324</v>
      </c>
      <c r="B162" s="563"/>
      <c r="C162" s="564"/>
      <c r="D162" s="564"/>
      <c r="E162" s="564"/>
      <c r="F162" s="565"/>
      <c r="G162" s="179" t="s">
        <v>552</v>
      </c>
    </row>
    <row r="163" spans="1:7" ht="19.5" customHeight="1">
      <c r="A163" s="180" t="s">
        <v>348</v>
      </c>
      <c r="B163" s="181" t="s">
        <v>483</v>
      </c>
      <c r="C163" s="181" t="s">
        <v>381</v>
      </c>
      <c r="D163" s="182" t="s">
        <v>485</v>
      </c>
      <c r="E163" s="183" t="s">
        <v>486</v>
      </c>
      <c r="F163" s="183" t="s">
        <v>487</v>
      </c>
      <c r="G163" s="184"/>
    </row>
    <row r="164" spans="1:7" ht="15" customHeight="1">
      <c r="A164" s="166"/>
      <c r="B164" s="155"/>
      <c r="C164" s="156"/>
      <c r="D164" s="157"/>
      <c r="E164" s="158"/>
      <c r="F164" s="158"/>
      <c r="G164" s="167"/>
    </row>
    <row r="165" spans="1:7" ht="15" customHeight="1">
      <c r="A165" s="168" t="s">
        <v>4</v>
      </c>
      <c r="B165" s="159" t="s">
        <v>160</v>
      </c>
      <c r="C165" s="160" t="s">
        <v>69</v>
      </c>
      <c r="D165" s="190">
        <v>0.5</v>
      </c>
      <c r="E165" s="243">
        <v>2.39</v>
      </c>
      <c r="F165" s="162">
        <f>D165*E165</f>
        <v>1.195</v>
      </c>
      <c r="G165" s="169">
        <f>F165</f>
        <v>1.195</v>
      </c>
    </row>
    <row r="166" spans="1:7" ht="15" customHeight="1">
      <c r="A166" s="240"/>
      <c r="B166" s="241"/>
      <c r="C166" s="244"/>
      <c r="D166" s="245"/>
      <c r="E166" s="246"/>
      <c r="F166" s="246"/>
      <c r="G166" s="247"/>
    </row>
    <row r="167" spans="1:7" ht="15" customHeight="1">
      <c r="A167" s="168" t="s">
        <v>65</v>
      </c>
      <c r="B167" s="159" t="s">
        <v>64</v>
      </c>
      <c r="C167" s="160" t="s">
        <v>460</v>
      </c>
      <c r="D167" s="190">
        <v>1</v>
      </c>
      <c r="E167" s="162">
        <v>1.6</v>
      </c>
      <c r="F167" s="162">
        <f>D167*E167</f>
        <v>1.6</v>
      </c>
      <c r="G167" s="169">
        <f>F167</f>
        <v>1.6</v>
      </c>
    </row>
    <row r="168" spans="1:7" ht="15" customHeight="1">
      <c r="A168" s="168"/>
      <c r="B168" s="159"/>
      <c r="C168" s="160"/>
      <c r="D168" s="161"/>
      <c r="E168" s="162"/>
      <c r="F168" s="162"/>
      <c r="G168" s="169"/>
    </row>
    <row r="169" spans="1:7" ht="15" customHeight="1">
      <c r="A169" s="168"/>
      <c r="B169" s="159"/>
      <c r="C169" s="160"/>
      <c r="D169" s="161"/>
      <c r="E169" s="162"/>
      <c r="F169" s="162"/>
      <c r="G169" s="169"/>
    </row>
    <row r="170" spans="1:7" ht="15" customHeight="1">
      <c r="A170" s="168"/>
      <c r="B170" s="159"/>
      <c r="C170" s="160"/>
      <c r="D170" s="161"/>
      <c r="E170" s="162"/>
      <c r="F170" s="162"/>
      <c r="G170" s="169"/>
    </row>
    <row r="171" spans="1:7" ht="15" customHeight="1">
      <c r="A171" s="168"/>
      <c r="B171" s="159"/>
      <c r="C171" s="160"/>
      <c r="D171" s="161"/>
      <c r="E171" s="162"/>
      <c r="F171" s="162"/>
      <c r="G171" s="169"/>
    </row>
    <row r="172" spans="1:7" ht="15" customHeight="1">
      <c r="A172" s="168"/>
      <c r="B172" s="159"/>
      <c r="C172" s="160"/>
      <c r="D172" s="161"/>
      <c r="E172" s="162"/>
      <c r="F172" s="162"/>
      <c r="G172" s="169"/>
    </row>
    <row r="173" spans="1:7" ht="15" customHeight="1">
      <c r="A173" s="168"/>
      <c r="B173" s="159"/>
      <c r="C173" s="160"/>
      <c r="D173" s="161"/>
      <c r="E173" s="162"/>
      <c r="F173" s="162"/>
      <c r="G173" s="169"/>
    </row>
    <row r="174" spans="1:7" ht="15" customHeight="1">
      <c r="A174" s="168"/>
      <c r="B174" s="159"/>
      <c r="C174" s="160"/>
      <c r="D174" s="161"/>
      <c r="E174" s="162"/>
      <c r="F174" s="162"/>
      <c r="G174" s="169"/>
    </row>
    <row r="175" spans="1:7" ht="15" customHeight="1">
      <c r="A175" s="168"/>
      <c r="B175" s="159"/>
      <c r="C175" s="160"/>
      <c r="D175" s="161"/>
      <c r="E175" s="162"/>
      <c r="F175" s="162"/>
      <c r="G175" s="169"/>
    </row>
    <row r="176" spans="1:7" ht="15" customHeight="1">
      <c r="A176" s="168"/>
      <c r="B176" s="159"/>
      <c r="C176" s="160"/>
      <c r="D176" s="161"/>
      <c r="E176" s="162"/>
      <c r="F176" s="162"/>
      <c r="G176" s="169"/>
    </row>
    <row r="177" spans="1:7" ht="15" customHeight="1">
      <c r="A177" s="168"/>
      <c r="B177" s="159"/>
      <c r="C177" s="160"/>
      <c r="D177" s="161"/>
      <c r="E177" s="162"/>
      <c r="F177" s="162"/>
      <c r="G177" s="169"/>
    </row>
    <row r="178" spans="1:7" ht="15" customHeight="1">
      <c r="A178" s="168"/>
      <c r="B178" s="159"/>
      <c r="C178" s="160"/>
      <c r="D178" s="161"/>
      <c r="E178" s="162"/>
      <c r="F178" s="162"/>
      <c r="G178" s="169"/>
    </row>
    <row r="179" spans="1:7" ht="15" customHeight="1">
      <c r="A179" s="168"/>
      <c r="B179" s="159"/>
      <c r="C179" s="160"/>
      <c r="D179" s="161"/>
      <c r="E179" s="162"/>
      <c r="F179" s="162"/>
      <c r="G179" s="169"/>
    </row>
    <row r="180" spans="1:7" ht="19.5" customHeight="1" thickBot="1">
      <c r="A180" s="171"/>
      <c r="B180" s="172" t="str">
        <f>A162</f>
        <v>YU.016</v>
      </c>
      <c r="C180" s="173"/>
      <c r="D180" s="174"/>
      <c r="E180" s="175"/>
      <c r="F180" s="176" t="s">
        <v>388</v>
      </c>
      <c r="G180" s="177">
        <f>SUM(G164:G179)</f>
        <v>2.795</v>
      </c>
    </row>
    <row r="181" spans="4:7" ht="15" customHeight="1" thickBot="1">
      <c r="D181" s="151"/>
      <c r="E181" s="150"/>
      <c r="F181" s="150"/>
      <c r="G181" s="150"/>
    </row>
    <row r="182" spans="1:7" ht="19.5" customHeight="1">
      <c r="A182" s="164" t="s">
        <v>482</v>
      </c>
      <c r="B182" s="560" t="s">
        <v>520</v>
      </c>
      <c r="C182" s="561"/>
      <c r="D182" s="561"/>
      <c r="E182" s="561"/>
      <c r="F182" s="562"/>
      <c r="G182" s="165" t="s">
        <v>484</v>
      </c>
    </row>
    <row r="183" spans="1:7" ht="19.5" customHeight="1" thickBot="1">
      <c r="A183" s="178" t="s">
        <v>325</v>
      </c>
      <c r="B183" s="563"/>
      <c r="C183" s="564"/>
      <c r="D183" s="564"/>
      <c r="E183" s="564"/>
      <c r="F183" s="565"/>
      <c r="G183" s="179" t="s">
        <v>380</v>
      </c>
    </row>
    <row r="184" spans="1:7" ht="19.5" customHeight="1">
      <c r="A184" s="180" t="s">
        <v>348</v>
      </c>
      <c r="B184" s="181" t="s">
        <v>483</v>
      </c>
      <c r="C184" s="181" t="s">
        <v>381</v>
      </c>
      <c r="D184" s="182" t="s">
        <v>485</v>
      </c>
      <c r="E184" s="183" t="s">
        <v>486</v>
      </c>
      <c r="F184" s="183" t="s">
        <v>487</v>
      </c>
      <c r="G184" s="184"/>
    </row>
    <row r="185" spans="1:7" ht="15" customHeight="1">
      <c r="A185" s="166"/>
      <c r="B185" s="155"/>
      <c r="C185" s="156"/>
      <c r="D185" s="157"/>
      <c r="E185" s="158"/>
      <c r="F185" s="162"/>
      <c r="G185" s="169"/>
    </row>
    <row r="186" spans="1:7" ht="15" customHeight="1">
      <c r="A186" s="240" t="s">
        <v>89</v>
      </c>
      <c r="B186" s="241" t="s">
        <v>176</v>
      </c>
      <c r="C186" s="160" t="s">
        <v>69</v>
      </c>
      <c r="D186" s="162">
        <v>0.25</v>
      </c>
      <c r="E186" s="162">
        <v>3.49</v>
      </c>
      <c r="F186" s="162">
        <f>D186*E186</f>
        <v>0.8725</v>
      </c>
      <c r="G186" s="169">
        <f>F186</f>
        <v>0.8725</v>
      </c>
    </row>
    <row r="187" spans="1:7" ht="15" customHeight="1">
      <c r="A187" s="240"/>
      <c r="B187" s="241"/>
      <c r="C187" s="160"/>
      <c r="D187" s="162"/>
      <c r="E187" s="162"/>
      <c r="F187" s="162"/>
      <c r="G187" s="169"/>
    </row>
    <row r="188" spans="1:7" ht="15" customHeight="1">
      <c r="A188" s="168" t="s">
        <v>4</v>
      </c>
      <c r="B188" s="159" t="s">
        <v>160</v>
      </c>
      <c r="C188" s="160" t="s">
        <v>69</v>
      </c>
      <c r="D188" s="162">
        <v>0.25</v>
      </c>
      <c r="E188" s="162">
        <v>2.39</v>
      </c>
      <c r="F188" s="162">
        <f>D188*E188</f>
        <v>0.5975</v>
      </c>
      <c r="G188" s="169">
        <f>F188</f>
        <v>0.5975</v>
      </c>
    </row>
    <row r="189" spans="1:7" ht="15" customHeight="1">
      <c r="A189" s="168"/>
      <c r="B189" s="159"/>
      <c r="C189" s="160"/>
      <c r="D189" s="162"/>
      <c r="E189" s="162"/>
      <c r="F189" s="162"/>
      <c r="G189" s="169"/>
    </row>
    <row r="190" spans="1:7" ht="25.5">
      <c r="A190" s="168" t="s">
        <v>90</v>
      </c>
      <c r="B190" s="191" t="s">
        <v>177</v>
      </c>
      <c r="C190" s="160" t="s">
        <v>71</v>
      </c>
      <c r="D190" s="239">
        <v>0.001</v>
      </c>
      <c r="E190" s="162">
        <v>72</v>
      </c>
      <c r="F190" s="162">
        <f>D190*E190</f>
        <v>0.07200000000000001</v>
      </c>
      <c r="G190" s="169">
        <f>F190</f>
        <v>0.07200000000000001</v>
      </c>
    </row>
    <row r="191" spans="1:7" ht="12.75">
      <c r="A191" s="168"/>
      <c r="B191" s="191"/>
      <c r="C191" s="160"/>
      <c r="D191" s="162"/>
      <c r="E191" s="162"/>
      <c r="F191" s="162"/>
      <c r="G191" s="169"/>
    </row>
    <row r="192" spans="1:7" ht="15" customHeight="1">
      <c r="A192" s="168" t="s">
        <v>91</v>
      </c>
      <c r="B192" s="159" t="s">
        <v>178</v>
      </c>
      <c r="C192" s="160" t="s">
        <v>92</v>
      </c>
      <c r="D192" s="239">
        <v>1</v>
      </c>
      <c r="E192" s="162">
        <v>10.49</v>
      </c>
      <c r="F192" s="162">
        <f>D192*E192</f>
        <v>10.49</v>
      </c>
      <c r="G192" s="169">
        <f>F192</f>
        <v>10.49</v>
      </c>
    </row>
    <row r="193" spans="1:7" ht="15" customHeight="1">
      <c r="A193" s="168"/>
      <c r="B193" s="159"/>
      <c r="C193" s="160"/>
      <c r="D193" s="239"/>
      <c r="E193" s="162"/>
      <c r="F193" s="162"/>
      <c r="G193" s="169"/>
    </row>
    <row r="194" spans="1:7" ht="15" customHeight="1">
      <c r="A194" s="168"/>
      <c r="B194" s="159"/>
      <c r="C194" s="160"/>
      <c r="D194" s="239"/>
      <c r="E194" s="162"/>
      <c r="F194" s="162"/>
      <c r="G194" s="169"/>
    </row>
    <row r="195" spans="1:7" ht="15" customHeight="1">
      <c r="A195" s="168"/>
      <c r="B195" s="159"/>
      <c r="C195" s="160"/>
      <c r="D195" s="239"/>
      <c r="E195" s="162"/>
      <c r="F195" s="162"/>
      <c r="G195" s="169"/>
    </row>
    <row r="196" spans="1:7" ht="15" customHeight="1">
      <c r="A196" s="168"/>
      <c r="B196" s="159"/>
      <c r="C196" s="160"/>
      <c r="D196" s="239"/>
      <c r="E196" s="162"/>
      <c r="F196" s="162"/>
      <c r="G196" s="169"/>
    </row>
    <row r="197" spans="1:7" ht="15" customHeight="1">
      <c r="A197" s="168"/>
      <c r="B197" s="159"/>
      <c r="C197" s="160"/>
      <c r="D197" s="239"/>
      <c r="E197" s="162"/>
      <c r="F197" s="162"/>
      <c r="G197" s="169"/>
    </row>
    <row r="198" spans="1:7" ht="16.5" customHeight="1">
      <c r="A198" s="168"/>
      <c r="B198" s="159"/>
      <c r="C198" s="160"/>
      <c r="D198" s="239"/>
      <c r="E198" s="162"/>
      <c r="F198" s="162"/>
      <c r="G198" s="169"/>
    </row>
    <row r="199" spans="1:7" ht="17.25" customHeight="1">
      <c r="A199" s="168"/>
      <c r="B199" s="159"/>
      <c r="C199" s="160"/>
      <c r="D199" s="162"/>
      <c r="E199" s="162"/>
      <c r="F199" s="162"/>
      <c r="G199" s="169"/>
    </row>
    <row r="200" spans="1:7" ht="14.25" customHeight="1">
      <c r="A200" s="168"/>
      <c r="B200" s="159"/>
      <c r="C200" s="160"/>
      <c r="D200" s="162"/>
      <c r="E200" s="162"/>
      <c r="F200" s="162"/>
      <c r="G200" s="169"/>
    </row>
    <row r="201" spans="1:7" ht="19.5" customHeight="1" thickBot="1">
      <c r="A201" s="171"/>
      <c r="B201" s="172" t="str">
        <f>A183</f>
        <v>YU.030</v>
      </c>
      <c r="C201" s="173"/>
      <c r="D201" s="174"/>
      <c r="E201" s="175"/>
      <c r="F201" s="176" t="s">
        <v>388</v>
      </c>
      <c r="G201" s="177">
        <f>SUM(G185:G200)</f>
        <v>12.032</v>
      </c>
    </row>
    <row r="202" spans="4:7" ht="24.75" customHeight="1" thickBot="1">
      <c r="D202" s="151"/>
      <c r="E202" s="150"/>
      <c r="F202" s="150"/>
      <c r="G202" s="150"/>
    </row>
    <row r="203" spans="1:7" ht="19.5" customHeight="1">
      <c r="A203" s="164" t="s">
        <v>482</v>
      </c>
      <c r="B203" s="560" t="s">
        <v>521</v>
      </c>
      <c r="C203" s="561"/>
      <c r="D203" s="561"/>
      <c r="E203" s="561"/>
      <c r="F203" s="562"/>
      <c r="G203" s="165" t="s">
        <v>484</v>
      </c>
    </row>
    <row r="204" spans="1:7" ht="19.5" customHeight="1" thickBot="1">
      <c r="A204" s="178" t="s">
        <v>326</v>
      </c>
      <c r="B204" s="563"/>
      <c r="C204" s="564"/>
      <c r="D204" s="564"/>
      <c r="E204" s="564"/>
      <c r="F204" s="565"/>
      <c r="G204" s="179" t="s">
        <v>552</v>
      </c>
    </row>
    <row r="205" spans="1:7" ht="19.5" customHeight="1">
      <c r="A205" s="180" t="s">
        <v>348</v>
      </c>
      <c r="B205" s="181" t="s">
        <v>483</v>
      </c>
      <c r="C205" s="181" t="s">
        <v>381</v>
      </c>
      <c r="D205" s="182" t="s">
        <v>485</v>
      </c>
      <c r="E205" s="183" t="s">
        <v>486</v>
      </c>
      <c r="F205" s="183" t="s">
        <v>487</v>
      </c>
      <c r="G205" s="184"/>
    </row>
    <row r="206" spans="1:7" ht="15" customHeight="1">
      <c r="A206" s="166"/>
      <c r="B206" s="155"/>
      <c r="C206" s="156"/>
      <c r="D206" s="157"/>
      <c r="E206" s="158"/>
      <c r="F206" s="158"/>
      <c r="G206" s="167"/>
    </row>
    <row r="207" spans="1:7" ht="15" customHeight="1">
      <c r="A207" s="168" t="s">
        <v>67</v>
      </c>
      <c r="B207" s="159" t="s">
        <v>66</v>
      </c>
      <c r="C207" s="160" t="s">
        <v>505</v>
      </c>
      <c r="D207" s="161">
        <v>1</v>
      </c>
      <c r="E207" s="162">
        <v>16.36</v>
      </c>
      <c r="F207" s="162">
        <f>D207*E207</f>
        <v>16.36</v>
      </c>
      <c r="G207" s="169">
        <f>F207</f>
        <v>16.36</v>
      </c>
    </row>
    <row r="208" spans="1:7" ht="15" customHeight="1">
      <c r="A208" s="168"/>
      <c r="B208" s="159"/>
      <c r="C208" s="160"/>
      <c r="D208" s="161"/>
      <c r="E208" s="162"/>
      <c r="F208" s="162"/>
      <c r="G208" s="169"/>
    </row>
    <row r="209" spans="1:7" ht="15" customHeight="1">
      <c r="A209" s="168" t="s">
        <v>4</v>
      </c>
      <c r="B209" s="159" t="s">
        <v>68</v>
      </c>
      <c r="C209" s="160" t="s">
        <v>6</v>
      </c>
      <c r="D209" s="162">
        <v>0.25</v>
      </c>
      <c r="E209" s="162">
        <v>2.39</v>
      </c>
      <c r="F209" s="162">
        <f>D209*E209</f>
        <v>0.5975</v>
      </c>
      <c r="G209" s="169">
        <f>F209</f>
        <v>0.5975</v>
      </c>
    </row>
    <row r="210" spans="1:7" ht="15" customHeight="1">
      <c r="A210" s="168"/>
      <c r="B210" s="159"/>
      <c r="C210" s="160"/>
      <c r="D210" s="161"/>
      <c r="E210" s="162"/>
      <c r="F210" s="162"/>
      <c r="G210" s="169"/>
    </row>
    <row r="211" spans="1:7" ht="15" customHeight="1">
      <c r="A211" s="168"/>
      <c r="B211" s="159"/>
      <c r="C211" s="160"/>
      <c r="D211" s="161"/>
      <c r="E211" s="162"/>
      <c r="F211" s="162"/>
      <c r="G211" s="169"/>
    </row>
    <row r="212" spans="1:7" ht="15" customHeight="1">
      <c r="A212" s="168"/>
      <c r="B212" s="159"/>
      <c r="C212" s="160"/>
      <c r="D212" s="161"/>
      <c r="E212" s="162"/>
      <c r="F212" s="162"/>
      <c r="G212" s="169"/>
    </row>
    <row r="213" spans="1:7" ht="15" customHeight="1">
      <c r="A213" s="168"/>
      <c r="B213" s="159"/>
      <c r="C213" s="160"/>
      <c r="D213" s="161"/>
      <c r="E213" s="162"/>
      <c r="F213" s="162"/>
      <c r="G213" s="169"/>
    </row>
    <row r="214" spans="1:7" ht="15" customHeight="1">
      <c r="A214" s="168"/>
      <c r="B214" s="159"/>
      <c r="C214" s="160"/>
      <c r="D214" s="161"/>
      <c r="E214" s="162"/>
      <c r="F214" s="162"/>
      <c r="G214" s="169"/>
    </row>
    <row r="215" spans="1:7" ht="15" customHeight="1">
      <c r="A215" s="168"/>
      <c r="B215" s="159"/>
      <c r="C215" s="160"/>
      <c r="D215" s="161"/>
      <c r="E215" s="162"/>
      <c r="F215" s="162"/>
      <c r="G215" s="169"/>
    </row>
    <row r="216" spans="1:7" ht="15" customHeight="1">
      <c r="A216" s="168"/>
      <c r="B216" s="159"/>
      <c r="C216" s="160"/>
      <c r="D216" s="161"/>
      <c r="E216" s="162"/>
      <c r="F216" s="162"/>
      <c r="G216" s="169"/>
    </row>
    <row r="217" spans="1:7" ht="15" customHeight="1">
      <c r="A217" s="168"/>
      <c r="B217" s="159"/>
      <c r="C217" s="160"/>
      <c r="D217" s="161"/>
      <c r="E217" s="162"/>
      <c r="F217" s="162"/>
      <c r="G217" s="169"/>
    </row>
    <row r="218" spans="1:7" ht="15" customHeight="1">
      <c r="A218" s="168"/>
      <c r="B218" s="159"/>
      <c r="C218" s="160"/>
      <c r="D218" s="161"/>
      <c r="E218" s="162"/>
      <c r="F218" s="162"/>
      <c r="G218" s="169"/>
    </row>
    <row r="219" spans="1:7" ht="15" customHeight="1">
      <c r="A219" s="168"/>
      <c r="B219" s="159"/>
      <c r="C219" s="160"/>
      <c r="D219" s="161"/>
      <c r="E219" s="162"/>
      <c r="F219" s="162"/>
      <c r="G219" s="169"/>
    </row>
    <row r="220" spans="1:7" ht="15" customHeight="1">
      <c r="A220" s="168"/>
      <c r="B220" s="159"/>
      <c r="C220" s="160"/>
      <c r="D220" s="161"/>
      <c r="E220" s="162"/>
      <c r="F220" s="162"/>
      <c r="G220" s="169"/>
    </row>
    <row r="221" spans="1:7" ht="19.5" customHeight="1" thickBot="1">
      <c r="A221" s="171"/>
      <c r="B221" s="172" t="str">
        <f>A204</f>
        <v>YU.031</v>
      </c>
      <c r="C221" s="173"/>
      <c r="D221" s="174"/>
      <c r="E221" s="175"/>
      <c r="F221" s="176" t="s">
        <v>388</v>
      </c>
      <c r="G221" s="177">
        <f>SUM(G206:G220)</f>
        <v>16.9575</v>
      </c>
    </row>
    <row r="222" spans="4:7" ht="15" customHeight="1" thickBot="1">
      <c r="D222" s="151"/>
      <c r="E222" s="150"/>
      <c r="F222" s="150"/>
      <c r="G222" s="150"/>
    </row>
    <row r="223" spans="1:7" ht="19.5" customHeight="1">
      <c r="A223" s="164" t="s">
        <v>482</v>
      </c>
      <c r="B223" s="560" t="s">
        <v>378</v>
      </c>
      <c r="C223" s="561"/>
      <c r="D223" s="561"/>
      <c r="E223" s="561"/>
      <c r="F223" s="562"/>
      <c r="G223" s="165" t="s">
        <v>484</v>
      </c>
    </row>
    <row r="224" spans="1:7" ht="19.5" customHeight="1" thickBot="1">
      <c r="A224" s="178" t="s">
        <v>327</v>
      </c>
      <c r="B224" s="563"/>
      <c r="C224" s="564"/>
      <c r="D224" s="564"/>
      <c r="E224" s="564"/>
      <c r="F224" s="565"/>
      <c r="G224" s="179" t="s">
        <v>552</v>
      </c>
    </row>
    <row r="225" spans="1:7" ht="19.5" customHeight="1">
      <c r="A225" s="180" t="s">
        <v>348</v>
      </c>
      <c r="B225" s="181" t="s">
        <v>483</v>
      </c>
      <c r="C225" s="181" t="s">
        <v>381</v>
      </c>
      <c r="D225" s="182" t="s">
        <v>485</v>
      </c>
      <c r="E225" s="183" t="s">
        <v>486</v>
      </c>
      <c r="F225" s="183" t="s">
        <v>487</v>
      </c>
      <c r="G225" s="184"/>
    </row>
    <row r="226" spans="1:7" ht="19.5" customHeight="1">
      <c r="A226" s="248"/>
      <c r="B226" s="249"/>
      <c r="C226" s="249"/>
      <c r="D226" s="250"/>
      <c r="E226" s="251"/>
      <c r="F226" s="251"/>
      <c r="G226" s="252"/>
    </row>
    <row r="227" spans="1:7" ht="15" customHeight="1">
      <c r="A227" s="240" t="s">
        <v>89</v>
      </c>
      <c r="B227" s="241" t="s">
        <v>176</v>
      </c>
      <c r="C227" s="160" t="s">
        <v>69</v>
      </c>
      <c r="D227" s="162">
        <v>0.25</v>
      </c>
      <c r="E227" s="162">
        <v>3.49</v>
      </c>
      <c r="F227" s="162">
        <f>D227*E227</f>
        <v>0.8725</v>
      </c>
      <c r="G227" s="169">
        <f>F227</f>
        <v>0.8725</v>
      </c>
    </row>
    <row r="228" spans="1:7" ht="15" customHeight="1">
      <c r="A228" s="240"/>
      <c r="B228" s="241"/>
      <c r="C228" s="160"/>
      <c r="D228" s="162"/>
      <c r="E228" s="162"/>
      <c r="F228" s="162"/>
      <c r="G228" s="169"/>
    </row>
    <row r="229" spans="1:7" ht="15" customHeight="1">
      <c r="A229" s="168" t="s">
        <v>4</v>
      </c>
      <c r="B229" s="159" t="s">
        <v>160</v>
      </c>
      <c r="C229" s="160" t="s">
        <v>69</v>
      </c>
      <c r="D229" s="162">
        <v>0.25</v>
      </c>
      <c r="E229" s="162">
        <v>2.39</v>
      </c>
      <c r="F229" s="162">
        <f>D229*E229</f>
        <v>0.5975</v>
      </c>
      <c r="G229" s="169">
        <f>F229</f>
        <v>0.5975</v>
      </c>
    </row>
    <row r="230" spans="1:7" ht="15" customHeight="1">
      <c r="A230" s="248"/>
      <c r="B230" s="253"/>
      <c r="C230" s="249"/>
      <c r="D230" s="254"/>
      <c r="E230" s="254"/>
      <c r="F230" s="163"/>
      <c r="G230" s="170"/>
    </row>
    <row r="231" spans="1:7" ht="25.5" customHeight="1">
      <c r="A231" s="240" t="s">
        <v>93</v>
      </c>
      <c r="B231" s="255" t="s">
        <v>179</v>
      </c>
      <c r="C231" s="244" t="s">
        <v>94</v>
      </c>
      <c r="D231" s="245">
        <v>1</v>
      </c>
      <c r="E231" s="246">
        <v>20.77</v>
      </c>
      <c r="F231" s="246">
        <f>D231*E231</f>
        <v>20.77</v>
      </c>
      <c r="G231" s="247">
        <f>F231</f>
        <v>20.77</v>
      </c>
    </row>
    <row r="232" spans="1:7" ht="14.25" customHeight="1">
      <c r="A232" s="168"/>
      <c r="B232" s="159"/>
      <c r="C232" s="160"/>
      <c r="D232" s="161"/>
      <c r="E232" s="162"/>
      <c r="F232" s="162"/>
      <c r="G232" s="169"/>
    </row>
    <row r="233" spans="1:7" ht="14.25" customHeight="1">
      <c r="A233" s="168"/>
      <c r="B233" s="159"/>
      <c r="C233" s="160"/>
      <c r="D233" s="161"/>
      <c r="E233" s="162"/>
      <c r="F233" s="162"/>
      <c r="G233" s="169"/>
    </row>
    <row r="234" spans="1:7" ht="14.25" customHeight="1">
      <c r="A234" s="168"/>
      <c r="B234" s="159"/>
      <c r="C234" s="160"/>
      <c r="D234" s="161"/>
      <c r="E234" s="162"/>
      <c r="F234" s="162"/>
      <c r="G234" s="169"/>
    </row>
    <row r="235" spans="1:7" ht="14.25" customHeight="1">
      <c r="A235" s="168"/>
      <c r="B235" s="159"/>
      <c r="C235" s="160"/>
      <c r="D235" s="161"/>
      <c r="E235" s="162"/>
      <c r="F235" s="162"/>
      <c r="G235" s="169"/>
    </row>
    <row r="236" spans="1:7" ht="14.25" customHeight="1">
      <c r="A236" s="168"/>
      <c r="B236" s="159"/>
      <c r="C236" s="160"/>
      <c r="D236" s="161"/>
      <c r="E236" s="162"/>
      <c r="F236" s="162"/>
      <c r="G236" s="169"/>
    </row>
    <row r="237" spans="1:7" ht="14.25" customHeight="1">
      <c r="A237" s="168"/>
      <c r="B237" s="159"/>
      <c r="C237" s="160"/>
      <c r="D237" s="161"/>
      <c r="E237" s="162"/>
      <c r="F237" s="162"/>
      <c r="G237" s="169"/>
    </row>
    <row r="238" spans="1:7" ht="14.25" customHeight="1">
      <c r="A238" s="168"/>
      <c r="B238" s="159"/>
      <c r="C238" s="160"/>
      <c r="D238" s="161"/>
      <c r="E238" s="162"/>
      <c r="F238" s="162"/>
      <c r="G238" s="169"/>
    </row>
    <row r="239" spans="1:7" ht="14.25" customHeight="1">
      <c r="A239" s="168"/>
      <c r="B239" s="159"/>
      <c r="C239" s="160"/>
      <c r="D239" s="161"/>
      <c r="E239" s="162"/>
      <c r="F239" s="162"/>
      <c r="G239" s="169"/>
    </row>
    <row r="240" spans="1:7" ht="14.25" customHeight="1">
      <c r="A240" s="168"/>
      <c r="B240" s="159"/>
      <c r="C240" s="160"/>
      <c r="D240" s="161"/>
      <c r="E240" s="162"/>
      <c r="F240" s="162"/>
      <c r="G240" s="169"/>
    </row>
    <row r="241" spans="1:7" ht="15.75" customHeight="1">
      <c r="A241" s="168"/>
      <c r="B241" s="159"/>
      <c r="C241" s="160"/>
      <c r="D241" s="161"/>
      <c r="E241" s="162"/>
      <c r="F241" s="162"/>
      <c r="G241" s="169"/>
    </row>
    <row r="242" spans="1:7" ht="15.75" customHeight="1">
      <c r="A242" s="168"/>
      <c r="B242" s="159"/>
      <c r="C242" s="160"/>
      <c r="D242" s="161"/>
      <c r="E242" s="162"/>
      <c r="F242" s="162"/>
      <c r="G242" s="169"/>
    </row>
    <row r="243" spans="1:7" ht="19.5" customHeight="1" thickBot="1">
      <c r="A243" s="171"/>
      <c r="B243" s="172" t="str">
        <f>A224</f>
        <v>YU.032</v>
      </c>
      <c r="C243" s="173"/>
      <c r="D243" s="174"/>
      <c r="E243" s="175"/>
      <c r="F243" s="176" t="s">
        <v>388</v>
      </c>
      <c r="G243" s="177">
        <f>SUM(G231:G242)</f>
        <v>20.77</v>
      </c>
    </row>
    <row r="244" spans="4:7" ht="24.75" customHeight="1" thickBot="1">
      <c r="D244" s="151"/>
      <c r="E244" s="150"/>
      <c r="F244" s="150"/>
      <c r="G244" s="150"/>
    </row>
    <row r="245" spans="1:7" ht="19.5" customHeight="1">
      <c r="A245" s="164" t="s">
        <v>482</v>
      </c>
      <c r="B245" s="560" t="s">
        <v>523</v>
      </c>
      <c r="C245" s="561"/>
      <c r="D245" s="561"/>
      <c r="E245" s="561"/>
      <c r="F245" s="562"/>
      <c r="G245" s="165" t="s">
        <v>484</v>
      </c>
    </row>
    <row r="246" spans="1:7" ht="19.5" customHeight="1" thickBot="1">
      <c r="A246" s="178" t="s">
        <v>328</v>
      </c>
      <c r="B246" s="563"/>
      <c r="C246" s="564"/>
      <c r="D246" s="564"/>
      <c r="E246" s="564"/>
      <c r="F246" s="565"/>
      <c r="G246" s="179" t="s">
        <v>380</v>
      </c>
    </row>
    <row r="247" spans="1:7" ht="19.5" customHeight="1">
      <c r="A247" s="180" t="s">
        <v>348</v>
      </c>
      <c r="B247" s="181" t="s">
        <v>483</v>
      </c>
      <c r="C247" s="181" t="s">
        <v>381</v>
      </c>
      <c r="D247" s="182" t="s">
        <v>485</v>
      </c>
      <c r="E247" s="183" t="s">
        <v>486</v>
      </c>
      <c r="F247" s="183" t="s">
        <v>487</v>
      </c>
      <c r="G247" s="184"/>
    </row>
    <row r="248" spans="1:7" ht="12.75">
      <c r="A248" s="166"/>
      <c r="B248" s="155"/>
      <c r="C248" s="156"/>
      <c r="D248" s="157"/>
      <c r="E248" s="158"/>
      <c r="F248" s="158"/>
      <c r="G248" s="167"/>
    </row>
    <row r="249" spans="1:7" ht="15" customHeight="1">
      <c r="A249" s="168" t="s">
        <v>4</v>
      </c>
      <c r="B249" s="159" t="s">
        <v>160</v>
      </c>
      <c r="C249" s="160" t="s">
        <v>69</v>
      </c>
      <c r="D249" s="162">
        <v>0.05</v>
      </c>
      <c r="E249" s="243">
        <v>2.39</v>
      </c>
      <c r="F249" s="162">
        <f>D249*E249</f>
        <v>0.11950000000000001</v>
      </c>
      <c r="G249" s="169">
        <f>F249</f>
        <v>0.11950000000000001</v>
      </c>
    </row>
    <row r="250" spans="1:7" ht="15" customHeight="1">
      <c r="A250" s="240"/>
      <c r="B250" s="241"/>
      <c r="C250" s="244"/>
      <c r="D250" s="245"/>
      <c r="E250" s="246"/>
      <c r="F250" s="246"/>
      <c r="G250" s="247"/>
    </row>
    <row r="251" spans="1:7" ht="32.25" customHeight="1">
      <c r="A251" s="168" t="s">
        <v>95</v>
      </c>
      <c r="B251" s="191" t="s">
        <v>180</v>
      </c>
      <c r="C251" s="160" t="s">
        <v>96</v>
      </c>
      <c r="D251" s="162">
        <v>0.02</v>
      </c>
      <c r="E251" s="162">
        <v>4.4</v>
      </c>
      <c r="F251" s="162">
        <f>D251*E251</f>
        <v>0.08800000000000001</v>
      </c>
      <c r="G251" s="169">
        <f>F251</f>
        <v>0.08800000000000001</v>
      </c>
    </row>
    <row r="252" spans="1:7" ht="15" customHeight="1">
      <c r="A252" s="168"/>
      <c r="B252" s="159"/>
      <c r="C252" s="160"/>
      <c r="D252" s="161"/>
      <c r="E252" s="162"/>
      <c r="F252" s="162"/>
      <c r="G252" s="169"/>
    </row>
    <row r="253" spans="1:7" ht="33" customHeight="1">
      <c r="A253" s="168" t="s">
        <v>98</v>
      </c>
      <c r="B253" s="191" t="s">
        <v>181</v>
      </c>
      <c r="C253" s="160" t="s">
        <v>69</v>
      </c>
      <c r="D253" s="239">
        <v>0.016</v>
      </c>
      <c r="E253" s="162">
        <v>93.2</v>
      </c>
      <c r="F253" s="162">
        <f>D253*E253</f>
        <v>1.4912</v>
      </c>
      <c r="G253" s="169">
        <f>F253</f>
        <v>1.4912</v>
      </c>
    </row>
    <row r="254" spans="1:7" ht="18" customHeight="1">
      <c r="A254" s="168"/>
      <c r="B254" s="159"/>
      <c r="C254" s="160"/>
      <c r="D254" s="161"/>
      <c r="E254" s="162"/>
      <c r="F254" s="162"/>
      <c r="G254" s="169"/>
    </row>
    <row r="255" spans="1:7" ht="18.75" customHeight="1">
      <c r="A255" s="168"/>
      <c r="B255" s="159"/>
      <c r="C255" s="160"/>
      <c r="D255" s="161"/>
      <c r="E255" s="162"/>
      <c r="F255" s="162"/>
      <c r="G255" s="169"/>
    </row>
    <row r="256" spans="1:7" ht="16.5" customHeight="1">
      <c r="A256" s="168"/>
      <c r="B256" s="159"/>
      <c r="C256" s="160"/>
      <c r="D256" s="161"/>
      <c r="E256" s="162"/>
      <c r="F256" s="162"/>
      <c r="G256" s="169"/>
    </row>
    <row r="257" spans="1:7" ht="18" customHeight="1">
      <c r="A257" s="168"/>
      <c r="B257" s="159"/>
      <c r="C257" s="160"/>
      <c r="D257" s="161"/>
      <c r="E257" s="162"/>
      <c r="F257" s="162"/>
      <c r="G257" s="169"/>
    </row>
    <row r="258" spans="1:7" ht="16.5" customHeight="1">
      <c r="A258" s="168"/>
      <c r="B258" s="159"/>
      <c r="C258" s="160"/>
      <c r="D258" s="161"/>
      <c r="E258" s="162"/>
      <c r="F258" s="162"/>
      <c r="G258" s="169"/>
    </row>
    <row r="259" spans="1:7" ht="15.75" customHeight="1">
      <c r="A259" s="168"/>
      <c r="B259" s="159"/>
      <c r="C259" s="160"/>
      <c r="D259" s="161"/>
      <c r="E259" s="162"/>
      <c r="F259" s="162"/>
      <c r="G259" s="169"/>
    </row>
    <row r="260" spans="1:7" ht="15" customHeight="1">
      <c r="A260" s="168"/>
      <c r="B260" s="159"/>
      <c r="C260" s="160"/>
      <c r="D260" s="161"/>
      <c r="E260" s="162"/>
      <c r="F260" s="162"/>
      <c r="G260" s="169"/>
    </row>
    <row r="261" spans="1:7" ht="19.5" customHeight="1" thickBot="1">
      <c r="A261" s="171"/>
      <c r="B261" s="172" t="str">
        <f>A246</f>
        <v>YU.040</v>
      </c>
      <c r="C261" s="173"/>
      <c r="D261" s="174"/>
      <c r="E261" s="175"/>
      <c r="F261" s="176" t="s">
        <v>388</v>
      </c>
      <c r="G261" s="177">
        <f>SUM(G248:G260)</f>
        <v>1.6987</v>
      </c>
    </row>
    <row r="262" spans="4:7" ht="15" customHeight="1" thickBot="1">
      <c r="D262" s="151"/>
      <c r="E262" s="150"/>
      <c r="F262" s="150"/>
      <c r="G262" s="150"/>
    </row>
    <row r="263" spans="1:7" ht="19.5" customHeight="1">
      <c r="A263" s="164" t="s">
        <v>482</v>
      </c>
      <c r="B263" s="560" t="s">
        <v>260</v>
      </c>
      <c r="C263" s="561"/>
      <c r="D263" s="561"/>
      <c r="E263" s="561"/>
      <c r="F263" s="562"/>
      <c r="G263" s="165" t="s">
        <v>484</v>
      </c>
    </row>
    <row r="264" spans="1:7" ht="19.5" customHeight="1" thickBot="1">
      <c r="A264" s="178" t="s">
        <v>329</v>
      </c>
      <c r="B264" s="563"/>
      <c r="C264" s="564"/>
      <c r="D264" s="564"/>
      <c r="E264" s="564"/>
      <c r="F264" s="565"/>
      <c r="G264" s="179" t="s">
        <v>524</v>
      </c>
    </row>
    <row r="265" spans="1:7" ht="19.5" customHeight="1">
      <c r="A265" s="180" t="s">
        <v>348</v>
      </c>
      <c r="B265" s="181" t="s">
        <v>483</v>
      </c>
      <c r="C265" s="181" t="s">
        <v>381</v>
      </c>
      <c r="D265" s="182" t="s">
        <v>485</v>
      </c>
      <c r="E265" s="183" t="s">
        <v>486</v>
      </c>
      <c r="F265" s="183" t="s">
        <v>487</v>
      </c>
      <c r="G265" s="184"/>
    </row>
    <row r="266" spans="1:7" ht="15" customHeight="1">
      <c r="A266" s="166"/>
      <c r="B266" s="155"/>
      <c r="C266" s="156"/>
      <c r="D266" s="157"/>
      <c r="E266" s="158"/>
      <c r="F266" s="158"/>
      <c r="G266" s="167"/>
    </row>
    <row r="267" spans="1:7" ht="15" customHeight="1">
      <c r="A267" s="168" t="s">
        <v>4</v>
      </c>
      <c r="B267" s="159" t="s">
        <v>160</v>
      </c>
      <c r="C267" s="160" t="s">
        <v>69</v>
      </c>
      <c r="D267" s="162">
        <v>1</v>
      </c>
      <c r="E267" s="243">
        <v>2.39</v>
      </c>
      <c r="F267" s="162">
        <f>D267*E267</f>
        <v>2.39</v>
      </c>
      <c r="G267" s="169">
        <f aca="true" t="shared" si="0" ref="G267:G275">F267</f>
        <v>2.39</v>
      </c>
    </row>
    <row r="268" spans="1:7" ht="15" customHeight="1">
      <c r="A268" s="168"/>
      <c r="B268" s="159"/>
      <c r="C268" s="160"/>
      <c r="D268" s="161"/>
      <c r="E268" s="162"/>
      <c r="F268" s="162"/>
      <c r="G268" s="169"/>
    </row>
    <row r="269" spans="1:7" ht="15" customHeight="1">
      <c r="A269" s="168" t="s">
        <v>99</v>
      </c>
      <c r="B269" s="159" t="s">
        <v>182</v>
      </c>
      <c r="C269" s="160" t="s">
        <v>69</v>
      </c>
      <c r="D269" s="162">
        <v>0.8</v>
      </c>
      <c r="E269" s="162">
        <v>3.49</v>
      </c>
      <c r="F269" s="162">
        <f>D269*E269</f>
        <v>2.7920000000000003</v>
      </c>
      <c r="G269" s="169">
        <f t="shared" si="0"/>
        <v>2.7920000000000003</v>
      </c>
    </row>
    <row r="270" spans="1:7" ht="15" customHeight="1">
      <c r="A270" s="168"/>
      <c r="B270" s="159"/>
      <c r="C270" s="160"/>
      <c r="D270" s="162"/>
      <c r="E270" s="162"/>
      <c r="F270" s="162"/>
      <c r="G270" s="169"/>
    </row>
    <row r="271" spans="1:7" ht="15" customHeight="1">
      <c r="A271" s="168" t="s">
        <v>100</v>
      </c>
      <c r="B271" s="159" t="s">
        <v>183</v>
      </c>
      <c r="C271" s="160" t="s">
        <v>69</v>
      </c>
      <c r="D271" s="162">
        <v>1</v>
      </c>
      <c r="E271" s="162">
        <v>2.46</v>
      </c>
      <c r="F271" s="162">
        <f>D271*E271</f>
        <v>2.46</v>
      </c>
      <c r="G271" s="169">
        <f t="shared" si="0"/>
        <v>2.46</v>
      </c>
    </row>
    <row r="272" spans="1:7" ht="15" customHeight="1">
      <c r="A272" s="168"/>
      <c r="B272" s="159"/>
      <c r="C272" s="160"/>
      <c r="D272" s="162"/>
      <c r="E272" s="162"/>
      <c r="F272" s="162"/>
      <c r="G272" s="169"/>
    </row>
    <row r="273" spans="1:7" ht="15" customHeight="1">
      <c r="A273" s="168" t="s">
        <v>101</v>
      </c>
      <c r="B273" s="159" t="s">
        <v>184</v>
      </c>
      <c r="C273" s="160" t="s">
        <v>96</v>
      </c>
      <c r="D273" s="162">
        <v>5.897</v>
      </c>
      <c r="E273" s="162">
        <v>0.81</v>
      </c>
      <c r="F273" s="162">
        <f>D273*E273</f>
        <v>4.77657</v>
      </c>
      <c r="G273" s="169">
        <f t="shared" si="0"/>
        <v>4.77657</v>
      </c>
    </row>
    <row r="274" spans="1:7" ht="15" customHeight="1">
      <c r="A274" s="168"/>
      <c r="B274" s="159"/>
      <c r="C274" s="160"/>
      <c r="D274" s="162"/>
      <c r="E274" s="162"/>
      <c r="F274" s="162"/>
      <c r="G274" s="169"/>
    </row>
    <row r="275" spans="1:7" ht="15" customHeight="1">
      <c r="A275" s="168" t="s">
        <v>101</v>
      </c>
      <c r="B275" s="159" t="s">
        <v>184</v>
      </c>
      <c r="C275" s="160" t="s">
        <v>96</v>
      </c>
      <c r="D275" s="162">
        <v>0.295</v>
      </c>
      <c r="E275" s="162">
        <v>0.81</v>
      </c>
      <c r="F275" s="162">
        <f>D275*E275</f>
        <v>0.23895</v>
      </c>
      <c r="G275" s="169">
        <f t="shared" si="0"/>
        <v>0.23895</v>
      </c>
    </row>
    <row r="276" spans="1:7" ht="15" customHeight="1">
      <c r="A276" s="168"/>
      <c r="B276" s="159"/>
      <c r="C276" s="160"/>
      <c r="D276" s="161"/>
      <c r="E276" s="162"/>
      <c r="F276" s="162"/>
      <c r="G276" s="169"/>
    </row>
    <row r="277" spans="1:7" ht="28.5" customHeight="1">
      <c r="A277" s="168" t="s">
        <v>102</v>
      </c>
      <c r="B277" s="191" t="s">
        <v>185</v>
      </c>
      <c r="C277" s="160" t="s">
        <v>94</v>
      </c>
      <c r="D277" s="162">
        <v>0.5</v>
      </c>
      <c r="E277" s="162">
        <v>12.26</v>
      </c>
      <c r="F277" s="162">
        <f>D277*E277</f>
        <v>6.13</v>
      </c>
      <c r="G277" s="169">
        <f>F277</f>
        <v>6.13</v>
      </c>
    </row>
    <row r="278" spans="1:7" ht="12.75">
      <c r="A278" s="168"/>
      <c r="B278" s="159"/>
      <c r="C278" s="160"/>
      <c r="D278" s="161"/>
      <c r="E278" s="162"/>
      <c r="F278" s="162"/>
      <c r="G278" s="169"/>
    </row>
    <row r="279" spans="1:7" ht="12.75" customHeight="1">
      <c r="A279" s="168"/>
      <c r="B279" s="159"/>
      <c r="C279" s="160"/>
      <c r="D279" s="161"/>
      <c r="E279" s="162"/>
      <c r="F279" s="162"/>
      <c r="G279" s="169"/>
    </row>
    <row r="280" spans="1:7" ht="14.25" customHeight="1">
      <c r="A280" s="168"/>
      <c r="B280" s="159"/>
      <c r="C280" s="160"/>
      <c r="D280" s="161"/>
      <c r="E280" s="162"/>
      <c r="F280" s="162"/>
      <c r="G280" s="169"/>
    </row>
    <row r="281" spans="1:7" ht="15.75" customHeight="1">
      <c r="A281" s="168"/>
      <c r="B281" s="159"/>
      <c r="C281" s="160"/>
      <c r="D281" s="161"/>
      <c r="E281" s="162"/>
      <c r="F281" s="162"/>
      <c r="G281" s="169"/>
    </row>
    <row r="282" spans="1:7" ht="19.5" customHeight="1" thickBot="1">
      <c r="A282" s="171"/>
      <c r="B282" s="172" t="str">
        <f>A264</f>
        <v>YU.041</v>
      </c>
      <c r="C282" s="173"/>
      <c r="D282" s="174"/>
      <c r="E282" s="175"/>
      <c r="F282" s="176" t="s">
        <v>388</v>
      </c>
      <c r="G282" s="177">
        <f>SUM(G266:G281)</f>
        <v>18.78752</v>
      </c>
    </row>
    <row r="283" spans="4:7" ht="24.75" customHeight="1" thickBot="1">
      <c r="D283" s="151"/>
      <c r="E283" s="150"/>
      <c r="F283" s="150"/>
      <c r="G283" s="150"/>
    </row>
    <row r="284" spans="1:7" ht="19.5" customHeight="1">
      <c r="A284" s="164" t="s">
        <v>482</v>
      </c>
      <c r="B284" s="560" t="s">
        <v>261</v>
      </c>
      <c r="C284" s="561"/>
      <c r="D284" s="561"/>
      <c r="E284" s="561"/>
      <c r="F284" s="562"/>
      <c r="G284" s="165" t="s">
        <v>484</v>
      </c>
    </row>
    <row r="285" spans="1:7" ht="19.5" customHeight="1" thickBot="1">
      <c r="A285" s="178" t="s">
        <v>330</v>
      </c>
      <c r="B285" s="563"/>
      <c r="C285" s="564"/>
      <c r="D285" s="564"/>
      <c r="E285" s="564"/>
      <c r="F285" s="565"/>
      <c r="G285" s="179" t="s">
        <v>524</v>
      </c>
    </row>
    <row r="286" spans="1:7" ht="19.5" customHeight="1">
      <c r="A286" s="180" t="s">
        <v>348</v>
      </c>
      <c r="B286" s="181" t="s">
        <v>483</v>
      </c>
      <c r="C286" s="181" t="s">
        <v>381</v>
      </c>
      <c r="D286" s="182" t="s">
        <v>485</v>
      </c>
      <c r="E286" s="183" t="s">
        <v>486</v>
      </c>
      <c r="F286" s="183" t="s">
        <v>487</v>
      </c>
      <c r="G286" s="184"/>
    </row>
    <row r="287" spans="1:7" ht="15" customHeight="1">
      <c r="A287" s="166"/>
      <c r="B287" s="155"/>
      <c r="C287" s="156"/>
      <c r="D287" s="157"/>
      <c r="E287" s="158"/>
      <c r="F287" s="158"/>
      <c r="G287" s="167"/>
    </row>
    <row r="288" spans="1:7" ht="15" customHeight="1">
      <c r="A288" s="168" t="s">
        <v>4</v>
      </c>
      <c r="B288" s="159" t="s">
        <v>160</v>
      </c>
      <c r="C288" s="160" t="s">
        <v>69</v>
      </c>
      <c r="D288" s="162">
        <v>1</v>
      </c>
      <c r="E288" s="243">
        <v>2.39</v>
      </c>
      <c r="F288" s="162">
        <f>D288*E288</f>
        <v>2.39</v>
      </c>
      <c r="G288" s="169">
        <f aca="true" t="shared" si="1" ref="G288:G298">F288</f>
        <v>2.39</v>
      </c>
    </row>
    <row r="289" spans="1:7" ht="15" customHeight="1">
      <c r="A289" s="168"/>
      <c r="B289" s="159"/>
      <c r="C289" s="160"/>
      <c r="D289" s="161"/>
      <c r="E289" s="162"/>
      <c r="F289" s="162"/>
      <c r="G289" s="169"/>
    </row>
    <row r="290" spans="1:7" ht="15" customHeight="1">
      <c r="A290" s="168" t="s">
        <v>99</v>
      </c>
      <c r="B290" s="159" t="s">
        <v>182</v>
      </c>
      <c r="C290" s="160" t="s">
        <v>69</v>
      </c>
      <c r="D290" s="162">
        <v>0.8</v>
      </c>
      <c r="E290" s="162">
        <v>3.49</v>
      </c>
      <c r="F290" s="162">
        <f>D290*E290</f>
        <v>2.7920000000000003</v>
      </c>
      <c r="G290" s="169">
        <f t="shared" si="1"/>
        <v>2.7920000000000003</v>
      </c>
    </row>
    <row r="291" spans="1:7" ht="15" customHeight="1">
      <c r="A291" s="168"/>
      <c r="B291" s="159"/>
      <c r="C291" s="160"/>
      <c r="D291" s="162"/>
      <c r="E291" s="162"/>
      <c r="F291" s="162"/>
      <c r="G291" s="169"/>
    </row>
    <row r="292" spans="1:7" ht="15" customHeight="1">
      <c r="A292" s="168" t="s">
        <v>100</v>
      </c>
      <c r="B292" s="159" t="s">
        <v>183</v>
      </c>
      <c r="C292" s="160" t="s">
        <v>69</v>
      </c>
      <c r="D292" s="162">
        <v>1</v>
      </c>
      <c r="E292" s="162">
        <v>2.46</v>
      </c>
      <c r="F292" s="162">
        <f>D292*E292</f>
        <v>2.46</v>
      </c>
      <c r="G292" s="169">
        <f t="shared" si="1"/>
        <v>2.46</v>
      </c>
    </row>
    <row r="293" spans="1:7" ht="15" customHeight="1">
      <c r="A293" s="168"/>
      <c r="B293" s="159"/>
      <c r="C293" s="160"/>
      <c r="D293" s="162"/>
      <c r="E293" s="162"/>
      <c r="F293" s="162"/>
      <c r="G293" s="169"/>
    </row>
    <row r="294" spans="1:7" ht="15" customHeight="1">
      <c r="A294" s="168" t="s">
        <v>101</v>
      </c>
      <c r="B294" s="159" t="s">
        <v>184</v>
      </c>
      <c r="C294" s="160" t="s">
        <v>96</v>
      </c>
      <c r="D294" s="162">
        <v>5.897</v>
      </c>
      <c r="E294" s="162">
        <v>0.81</v>
      </c>
      <c r="F294" s="162">
        <f>D294*E294</f>
        <v>4.77657</v>
      </c>
      <c r="G294" s="169">
        <f t="shared" si="1"/>
        <v>4.77657</v>
      </c>
    </row>
    <row r="295" spans="1:7" ht="15" customHeight="1">
      <c r="A295" s="168"/>
      <c r="B295" s="159"/>
      <c r="C295" s="160"/>
      <c r="D295" s="162"/>
      <c r="E295" s="162"/>
      <c r="F295" s="162"/>
      <c r="G295" s="169"/>
    </row>
    <row r="296" spans="1:7" ht="15" customHeight="1">
      <c r="A296" s="168" t="s">
        <v>101</v>
      </c>
      <c r="B296" s="159" t="s">
        <v>184</v>
      </c>
      <c r="C296" s="160" t="s">
        <v>96</v>
      </c>
      <c r="D296" s="162">
        <v>0.295</v>
      </c>
      <c r="E296" s="162">
        <v>0.81</v>
      </c>
      <c r="F296" s="162">
        <f>D296*E296</f>
        <v>0.23895</v>
      </c>
      <c r="G296" s="169">
        <f t="shared" si="1"/>
        <v>0.23895</v>
      </c>
    </row>
    <row r="297" spans="1:7" ht="15" customHeight="1">
      <c r="A297" s="168"/>
      <c r="B297" s="159"/>
      <c r="C297" s="160"/>
      <c r="D297" s="161"/>
      <c r="E297" s="162"/>
      <c r="F297" s="162"/>
      <c r="G297" s="169"/>
    </row>
    <row r="298" spans="1:7" ht="28.5" customHeight="1">
      <c r="A298" s="168" t="s">
        <v>102</v>
      </c>
      <c r="B298" s="191" t="s">
        <v>185</v>
      </c>
      <c r="C298" s="160" t="s">
        <v>94</v>
      </c>
      <c r="D298" s="162">
        <v>0.5</v>
      </c>
      <c r="E298" s="162">
        <v>12.26</v>
      </c>
      <c r="F298" s="162">
        <f>D298*E298</f>
        <v>6.13</v>
      </c>
      <c r="G298" s="169">
        <f t="shared" si="1"/>
        <v>6.13</v>
      </c>
    </row>
    <row r="299" spans="1:7" ht="15" customHeight="1">
      <c r="A299" s="168"/>
      <c r="B299" s="159"/>
      <c r="C299" s="160"/>
      <c r="D299" s="161"/>
      <c r="E299" s="162"/>
      <c r="F299" s="162"/>
      <c r="G299" s="169"/>
    </row>
    <row r="300" spans="1:7" ht="15" customHeight="1">
      <c r="A300" s="168"/>
      <c r="B300" s="159"/>
      <c r="C300" s="160"/>
      <c r="D300" s="161"/>
      <c r="E300" s="162"/>
      <c r="F300" s="162"/>
      <c r="G300" s="169"/>
    </row>
    <row r="301" spans="1:7" ht="15" customHeight="1">
      <c r="A301" s="168"/>
      <c r="B301" s="159"/>
      <c r="C301" s="160"/>
      <c r="D301" s="161"/>
      <c r="E301" s="162"/>
      <c r="F301" s="162"/>
      <c r="G301" s="169"/>
    </row>
    <row r="302" spans="1:7" ht="15" customHeight="1">
      <c r="A302" s="168"/>
      <c r="B302" s="159"/>
      <c r="C302" s="160"/>
      <c r="D302" s="161"/>
      <c r="E302" s="162"/>
      <c r="F302" s="162"/>
      <c r="G302" s="169"/>
    </row>
    <row r="303" spans="1:7" ht="19.5" customHeight="1" thickBot="1">
      <c r="A303" s="171"/>
      <c r="B303" s="172" t="str">
        <f>A285</f>
        <v>YU.042</v>
      </c>
      <c r="C303" s="173"/>
      <c r="D303" s="174"/>
      <c r="E303" s="175"/>
      <c r="F303" s="176" t="s">
        <v>388</v>
      </c>
      <c r="G303" s="177">
        <f>SUM(G287:G302)</f>
        <v>18.78752</v>
      </c>
    </row>
    <row r="304" spans="4:7" ht="15" customHeight="1" thickBot="1">
      <c r="D304" s="151"/>
      <c r="E304" s="150"/>
      <c r="F304" s="150"/>
      <c r="G304" s="150"/>
    </row>
    <row r="305" spans="1:7" ht="19.5" customHeight="1">
      <c r="A305" s="164" t="s">
        <v>482</v>
      </c>
      <c r="B305" s="560" t="s">
        <v>259</v>
      </c>
      <c r="C305" s="561"/>
      <c r="D305" s="561"/>
      <c r="E305" s="561"/>
      <c r="F305" s="562"/>
      <c r="G305" s="165" t="s">
        <v>484</v>
      </c>
    </row>
    <row r="306" spans="1:7" ht="19.5" customHeight="1" thickBot="1">
      <c r="A306" s="178" t="s">
        <v>331</v>
      </c>
      <c r="B306" s="563"/>
      <c r="C306" s="564"/>
      <c r="D306" s="564"/>
      <c r="E306" s="564"/>
      <c r="F306" s="565"/>
      <c r="G306" s="179" t="s">
        <v>552</v>
      </c>
    </row>
    <row r="307" spans="1:7" ht="19.5" customHeight="1">
      <c r="A307" s="180" t="s">
        <v>348</v>
      </c>
      <c r="B307" s="181" t="s">
        <v>483</v>
      </c>
      <c r="C307" s="181" t="s">
        <v>381</v>
      </c>
      <c r="D307" s="182" t="s">
        <v>485</v>
      </c>
      <c r="E307" s="183" t="s">
        <v>486</v>
      </c>
      <c r="F307" s="183" t="s">
        <v>487</v>
      </c>
      <c r="G307" s="184"/>
    </row>
    <row r="308" spans="1:7" ht="15" customHeight="1">
      <c r="A308" s="166"/>
      <c r="B308" s="155"/>
      <c r="C308" s="156"/>
      <c r="D308" s="157"/>
      <c r="E308" s="158"/>
      <c r="F308" s="158"/>
      <c r="G308" s="167"/>
    </row>
    <row r="309" spans="1:7" ht="15" customHeight="1">
      <c r="A309" s="240" t="s">
        <v>89</v>
      </c>
      <c r="B309" s="241" t="s">
        <v>176</v>
      </c>
      <c r="C309" s="160" t="s">
        <v>69</v>
      </c>
      <c r="D309" s="162">
        <v>0.5</v>
      </c>
      <c r="E309" s="162">
        <v>3.49</v>
      </c>
      <c r="F309" s="162">
        <f>D309*E309</f>
        <v>1.745</v>
      </c>
      <c r="G309" s="169">
        <f>F309</f>
        <v>1.745</v>
      </c>
    </row>
    <row r="310" spans="1:7" ht="15" customHeight="1">
      <c r="A310" s="240"/>
      <c r="B310" s="241"/>
      <c r="C310" s="160"/>
      <c r="D310" s="162"/>
      <c r="E310" s="162"/>
      <c r="F310" s="162"/>
      <c r="G310" s="169"/>
    </row>
    <row r="311" spans="1:7" ht="15" customHeight="1">
      <c r="A311" s="168" t="s">
        <v>4</v>
      </c>
      <c r="B311" s="159" t="s">
        <v>160</v>
      </c>
      <c r="C311" s="160" t="s">
        <v>69</v>
      </c>
      <c r="D311" s="162">
        <v>0.5</v>
      </c>
      <c r="E311" s="162">
        <v>2.39</v>
      </c>
      <c r="F311" s="162">
        <f>D311*E311</f>
        <v>1.195</v>
      </c>
      <c r="G311" s="169">
        <f>F311</f>
        <v>1.195</v>
      </c>
    </row>
    <row r="312" spans="1:7" ht="15" customHeight="1">
      <c r="A312" s="168"/>
      <c r="B312" s="159"/>
      <c r="C312" s="160"/>
      <c r="D312" s="161"/>
      <c r="E312" s="162"/>
      <c r="F312" s="162"/>
      <c r="G312" s="169"/>
    </row>
    <row r="313" spans="1:7" ht="15" customHeight="1">
      <c r="A313" s="168" t="s">
        <v>103</v>
      </c>
      <c r="B313" s="159" t="s">
        <v>186</v>
      </c>
      <c r="C313" s="160" t="s">
        <v>94</v>
      </c>
      <c r="D313" s="162">
        <v>1</v>
      </c>
      <c r="E313" s="162">
        <v>99</v>
      </c>
      <c r="F313" s="162">
        <f>D313*E313</f>
        <v>99</v>
      </c>
      <c r="G313" s="169">
        <f>F313</f>
        <v>99</v>
      </c>
    </row>
    <row r="314" spans="1:7" ht="14.25" customHeight="1">
      <c r="A314" s="168"/>
      <c r="B314" s="159"/>
      <c r="C314" s="160"/>
      <c r="D314" s="162"/>
      <c r="E314" s="162"/>
      <c r="F314" s="162"/>
      <c r="G314" s="169"/>
    </row>
    <row r="315" spans="1:7" ht="14.25" customHeight="1">
      <c r="A315" s="168"/>
      <c r="B315" s="159"/>
      <c r="C315" s="160"/>
      <c r="D315" s="161"/>
      <c r="E315" s="162"/>
      <c r="F315" s="162"/>
      <c r="G315" s="169"/>
    </row>
    <row r="316" spans="1:7" ht="14.25" customHeight="1">
      <c r="A316" s="168"/>
      <c r="B316" s="159"/>
      <c r="C316" s="160"/>
      <c r="D316" s="161"/>
      <c r="E316" s="162"/>
      <c r="F316" s="162"/>
      <c r="G316" s="169"/>
    </row>
    <row r="317" spans="1:7" ht="14.25" customHeight="1">
      <c r="A317" s="168"/>
      <c r="B317" s="159"/>
      <c r="C317" s="160"/>
      <c r="D317" s="161"/>
      <c r="E317" s="162"/>
      <c r="F317" s="162"/>
      <c r="G317" s="169"/>
    </row>
    <row r="318" spans="1:7" ht="14.25" customHeight="1">
      <c r="A318" s="168"/>
      <c r="B318" s="159"/>
      <c r="C318" s="160"/>
      <c r="D318" s="161"/>
      <c r="E318" s="162"/>
      <c r="F318" s="162"/>
      <c r="G318" s="169"/>
    </row>
    <row r="319" spans="1:7" ht="14.25" customHeight="1">
      <c r="A319" s="168"/>
      <c r="B319" s="159"/>
      <c r="C319" s="160"/>
      <c r="D319" s="161"/>
      <c r="E319" s="162"/>
      <c r="F319" s="162"/>
      <c r="G319" s="169"/>
    </row>
    <row r="320" spans="1:7" ht="15.75" customHeight="1">
      <c r="A320" s="168"/>
      <c r="B320" s="159"/>
      <c r="C320" s="160"/>
      <c r="D320" s="161"/>
      <c r="E320" s="162"/>
      <c r="F320" s="162"/>
      <c r="G320" s="169"/>
    </row>
    <row r="321" spans="1:7" ht="15.75" customHeight="1">
      <c r="A321" s="168"/>
      <c r="B321" s="159"/>
      <c r="C321" s="160"/>
      <c r="D321" s="161"/>
      <c r="E321" s="162"/>
      <c r="F321" s="162"/>
      <c r="G321" s="169"/>
    </row>
    <row r="322" spans="1:7" ht="15.75" customHeight="1">
      <c r="A322" s="168"/>
      <c r="B322" s="159"/>
      <c r="C322" s="160"/>
      <c r="D322" s="161"/>
      <c r="E322" s="162"/>
      <c r="F322" s="162"/>
      <c r="G322" s="169"/>
    </row>
    <row r="323" spans="1:7" ht="15.75" customHeight="1">
      <c r="A323" s="168"/>
      <c r="B323" s="159"/>
      <c r="C323" s="160"/>
      <c r="D323" s="161"/>
      <c r="E323" s="162"/>
      <c r="F323" s="162"/>
      <c r="G323" s="169"/>
    </row>
    <row r="324" spans="1:7" ht="19.5" customHeight="1" thickBot="1">
      <c r="A324" s="171"/>
      <c r="B324" s="172" t="str">
        <f>A306</f>
        <v>YU.050</v>
      </c>
      <c r="C324" s="173"/>
      <c r="D324" s="174"/>
      <c r="E324" s="175"/>
      <c r="F324" s="176" t="s">
        <v>388</v>
      </c>
      <c r="G324" s="177">
        <f>SUM(G308:G323)</f>
        <v>101.94</v>
      </c>
    </row>
    <row r="325" spans="4:7" ht="24.75" customHeight="1" thickBot="1">
      <c r="D325" s="151"/>
      <c r="E325" s="150"/>
      <c r="F325" s="150"/>
      <c r="G325" s="150"/>
    </row>
    <row r="326" spans="1:7" ht="19.5" customHeight="1">
      <c r="A326" s="164" t="s">
        <v>482</v>
      </c>
      <c r="B326" s="560" t="s">
        <v>529</v>
      </c>
      <c r="C326" s="561"/>
      <c r="D326" s="561"/>
      <c r="E326" s="561"/>
      <c r="F326" s="562"/>
      <c r="G326" s="165" t="s">
        <v>484</v>
      </c>
    </row>
    <row r="327" spans="1:7" ht="19.5" customHeight="1" thickBot="1">
      <c r="A327" s="178" t="s">
        <v>332</v>
      </c>
      <c r="B327" s="563"/>
      <c r="C327" s="564"/>
      <c r="D327" s="564"/>
      <c r="E327" s="564"/>
      <c r="F327" s="565"/>
      <c r="G327" s="179" t="s">
        <v>551</v>
      </c>
    </row>
    <row r="328" spans="1:7" ht="19.5" customHeight="1">
      <c r="A328" s="180" t="s">
        <v>348</v>
      </c>
      <c r="B328" s="181" t="s">
        <v>483</v>
      </c>
      <c r="C328" s="181" t="s">
        <v>381</v>
      </c>
      <c r="D328" s="182" t="s">
        <v>485</v>
      </c>
      <c r="E328" s="183" t="s">
        <v>486</v>
      </c>
      <c r="F328" s="183" t="s">
        <v>487</v>
      </c>
      <c r="G328" s="184"/>
    </row>
    <row r="329" spans="1:7" ht="15" customHeight="1">
      <c r="A329" s="256"/>
      <c r="B329" s="257"/>
      <c r="C329" s="258"/>
      <c r="D329" s="259"/>
      <c r="E329" s="158"/>
      <c r="F329" s="158"/>
      <c r="G329" s="167"/>
    </row>
    <row r="330" spans="1:7" ht="15" customHeight="1">
      <c r="A330" s="240" t="s">
        <v>106</v>
      </c>
      <c r="B330" s="241" t="s">
        <v>187</v>
      </c>
      <c r="C330" s="244" t="s">
        <v>69</v>
      </c>
      <c r="D330" s="246">
        <v>1</v>
      </c>
      <c r="E330" s="162">
        <v>3.49</v>
      </c>
      <c r="F330" s="162">
        <f>D330*E330</f>
        <v>3.49</v>
      </c>
      <c r="G330" s="169">
        <f>F330</f>
        <v>3.49</v>
      </c>
    </row>
    <row r="331" spans="1:7" ht="9.75" customHeight="1">
      <c r="A331" s="240"/>
      <c r="B331" s="241"/>
      <c r="C331" s="244"/>
      <c r="D331" s="246"/>
      <c r="E331" s="162"/>
      <c r="F331" s="162"/>
      <c r="G331" s="169"/>
    </row>
    <row r="332" spans="1:7" ht="15" customHeight="1">
      <c r="A332" s="168" t="s">
        <v>4</v>
      </c>
      <c r="B332" s="159" t="s">
        <v>160</v>
      </c>
      <c r="C332" s="160" t="s">
        <v>69</v>
      </c>
      <c r="D332" s="162">
        <v>12</v>
      </c>
      <c r="E332" s="162">
        <v>2.39</v>
      </c>
      <c r="F332" s="162">
        <f>D332*E332</f>
        <v>28.68</v>
      </c>
      <c r="G332" s="169">
        <f>F332</f>
        <v>28.68</v>
      </c>
    </row>
    <row r="333" spans="1:7" ht="9.75" customHeight="1">
      <c r="A333" s="168"/>
      <c r="B333" s="159"/>
      <c r="C333" s="160"/>
      <c r="D333" s="162"/>
      <c r="E333" s="162"/>
      <c r="F333" s="162"/>
      <c r="G333" s="169"/>
    </row>
    <row r="334" spans="1:7" ht="15" customHeight="1">
      <c r="A334" s="168" t="s">
        <v>104</v>
      </c>
      <c r="B334" s="159" t="s">
        <v>188</v>
      </c>
      <c r="C334" s="160" t="s">
        <v>71</v>
      </c>
      <c r="D334" s="162">
        <v>1.56</v>
      </c>
      <c r="E334" s="162">
        <v>13.38</v>
      </c>
      <c r="F334" s="162">
        <f>D334*E334</f>
        <v>20.8728</v>
      </c>
      <c r="G334" s="169">
        <f>F334</f>
        <v>20.8728</v>
      </c>
    </row>
    <row r="335" spans="1:7" ht="9.75" customHeight="1">
      <c r="A335" s="168"/>
      <c r="B335" s="159"/>
      <c r="C335" s="160"/>
      <c r="D335" s="162"/>
      <c r="E335" s="162"/>
      <c r="F335" s="162"/>
      <c r="G335" s="169"/>
    </row>
    <row r="336" spans="1:7" ht="15" customHeight="1">
      <c r="A336" s="168" t="s">
        <v>105</v>
      </c>
      <c r="B336" s="159" t="s">
        <v>189</v>
      </c>
      <c r="C336" s="160" t="s">
        <v>71</v>
      </c>
      <c r="D336" s="162">
        <v>1</v>
      </c>
      <c r="E336" s="162">
        <v>13.38</v>
      </c>
      <c r="F336" s="162">
        <f>D336*E336</f>
        <v>13.38</v>
      </c>
      <c r="G336" s="169">
        <f>F336</f>
        <v>13.38</v>
      </c>
    </row>
    <row r="337" spans="1:7" ht="9.75" customHeight="1">
      <c r="A337" s="168"/>
      <c r="B337" s="159"/>
      <c r="C337" s="160"/>
      <c r="D337" s="162"/>
      <c r="E337" s="162"/>
      <c r="F337" s="162"/>
      <c r="G337" s="169"/>
    </row>
    <row r="338" spans="1:7" ht="15" customHeight="1">
      <c r="A338" s="168" t="s">
        <v>107</v>
      </c>
      <c r="B338" s="159" t="s">
        <v>190</v>
      </c>
      <c r="C338" s="160" t="s">
        <v>87</v>
      </c>
      <c r="D338" s="162">
        <v>0.3</v>
      </c>
      <c r="E338" s="162">
        <v>84</v>
      </c>
      <c r="F338" s="162">
        <f>D338*E338</f>
        <v>25.2</v>
      </c>
      <c r="G338" s="169">
        <f>F338</f>
        <v>25.2</v>
      </c>
    </row>
    <row r="339" spans="1:7" ht="9.75" customHeight="1">
      <c r="A339" s="168"/>
      <c r="B339" s="159"/>
      <c r="C339" s="160"/>
      <c r="D339" s="162"/>
      <c r="E339" s="162"/>
      <c r="F339" s="162"/>
      <c r="G339" s="169"/>
    </row>
    <row r="340" spans="1:7" ht="15" customHeight="1">
      <c r="A340" s="168" t="s">
        <v>72</v>
      </c>
      <c r="B340" s="159" t="s">
        <v>161</v>
      </c>
      <c r="C340" s="160" t="s">
        <v>71</v>
      </c>
      <c r="D340" s="162">
        <v>1</v>
      </c>
      <c r="E340" s="162">
        <v>2.96</v>
      </c>
      <c r="F340" s="162">
        <f>D340*E340</f>
        <v>2.96</v>
      </c>
      <c r="G340" s="169">
        <f>F340</f>
        <v>2.96</v>
      </c>
    </row>
    <row r="341" spans="1:7" ht="9.75" customHeight="1">
      <c r="A341" s="168"/>
      <c r="B341" s="159"/>
      <c r="C341" s="160"/>
      <c r="D341" s="162"/>
      <c r="E341" s="162"/>
      <c r="F341" s="162"/>
      <c r="G341" s="169"/>
    </row>
    <row r="342" spans="1:7" ht="15" customHeight="1">
      <c r="A342" s="168" t="s">
        <v>108</v>
      </c>
      <c r="B342" s="159" t="s">
        <v>191</v>
      </c>
      <c r="C342" s="160" t="s">
        <v>69</v>
      </c>
      <c r="D342" s="162">
        <v>0.5</v>
      </c>
      <c r="E342" s="162">
        <v>7</v>
      </c>
      <c r="F342" s="162">
        <f>D342*E342</f>
        <v>3.5</v>
      </c>
      <c r="G342" s="169">
        <f>F342</f>
        <v>3.5</v>
      </c>
    </row>
    <row r="343" spans="1:7" ht="9.75" customHeight="1">
      <c r="A343" s="168"/>
      <c r="B343" s="159"/>
      <c r="C343" s="160"/>
      <c r="D343" s="162"/>
      <c r="E343" s="162"/>
      <c r="F343" s="162"/>
      <c r="G343" s="169"/>
    </row>
    <row r="344" spans="1:7" ht="15" customHeight="1">
      <c r="A344" s="168" t="s">
        <v>109</v>
      </c>
      <c r="B344" s="159" t="s">
        <v>192</v>
      </c>
      <c r="C344" s="160" t="s">
        <v>69</v>
      </c>
      <c r="D344" s="162">
        <v>0.3</v>
      </c>
      <c r="E344" s="162">
        <v>5</v>
      </c>
      <c r="F344" s="162">
        <f>D344*E344</f>
        <v>1.5</v>
      </c>
      <c r="G344" s="169">
        <f>F344</f>
        <v>1.5</v>
      </c>
    </row>
    <row r="345" spans="1:7" ht="15" customHeight="1">
      <c r="A345" s="168"/>
      <c r="B345" s="159"/>
      <c r="C345" s="160"/>
      <c r="D345" s="161"/>
      <c r="E345" s="162"/>
      <c r="F345" s="162"/>
      <c r="G345" s="169"/>
    </row>
    <row r="346" spans="1:7" ht="19.5" customHeight="1" thickBot="1">
      <c r="A346" s="171"/>
      <c r="B346" s="172" t="str">
        <f>A327</f>
        <v>YU.060</v>
      </c>
      <c r="C346" s="173"/>
      <c r="D346" s="174"/>
      <c r="E346" s="175"/>
      <c r="F346" s="176" t="s">
        <v>388</v>
      </c>
      <c r="G346" s="177">
        <f>SUM(G329:G345)</f>
        <v>99.58279999999999</v>
      </c>
    </row>
    <row r="347" spans="4:7" ht="15" customHeight="1" thickBot="1">
      <c r="D347" s="151"/>
      <c r="E347" s="150"/>
      <c r="F347" s="150"/>
      <c r="G347" s="150"/>
    </row>
    <row r="348" spans="1:7" ht="19.5" customHeight="1">
      <c r="A348" s="164" t="s">
        <v>482</v>
      </c>
      <c r="B348" s="560" t="s">
        <v>527</v>
      </c>
      <c r="C348" s="561"/>
      <c r="D348" s="561"/>
      <c r="E348" s="561"/>
      <c r="F348" s="562"/>
      <c r="G348" s="165" t="s">
        <v>484</v>
      </c>
    </row>
    <row r="349" spans="1:7" ht="19.5" customHeight="1" thickBot="1">
      <c r="A349" s="178" t="s">
        <v>333</v>
      </c>
      <c r="B349" s="563"/>
      <c r="C349" s="564"/>
      <c r="D349" s="564"/>
      <c r="E349" s="564"/>
      <c r="F349" s="565"/>
      <c r="G349" s="179" t="s">
        <v>551</v>
      </c>
    </row>
    <row r="350" spans="1:7" ht="19.5" customHeight="1">
      <c r="A350" s="180" t="s">
        <v>348</v>
      </c>
      <c r="B350" s="181" t="s">
        <v>483</v>
      </c>
      <c r="C350" s="181" t="s">
        <v>381</v>
      </c>
      <c r="D350" s="182" t="s">
        <v>485</v>
      </c>
      <c r="E350" s="183" t="s">
        <v>486</v>
      </c>
      <c r="F350" s="183" t="s">
        <v>487</v>
      </c>
      <c r="G350" s="184"/>
    </row>
    <row r="351" spans="1:7" ht="15" customHeight="1">
      <c r="A351" s="166"/>
      <c r="B351" s="155"/>
      <c r="C351" s="156"/>
      <c r="D351" s="157"/>
      <c r="E351" s="158"/>
      <c r="F351" s="158"/>
      <c r="G351" s="167"/>
    </row>
    <row r="352" spans="1:7" ht="15" customHeight="1">
      <c r="A352" s="168" t="s">
        <v>106</v>
      </c>
      <c r="B352" s="159" t="s">
        <v>187</v>
      </c>
      <c r="C352" s="160" t="s">
        <v>69</v>
      </c>
      <c r="D352" s="162">
        <v>1</v>
      </c>
      <c r="E352" s="162">
        <v>3.49</v>
      </c>
      <c r="F352" s="162">
        <f>D352*E352</f>
        <v>3.49</v>
      </c>
      <c r="G352" s="169">
        <f>F352</f>
        <v>3.49</v>
      </c>
    </row>
    <row r="353" spans="1:7" ht="10.5" customHeight="1">
      <c r="A353" s="168"/>
      <c r="B353" s="159"/>
      <c r="C353" s="160"/>
      <c r="D353" s="162"/>
      <c r="E353" s="162"/>
      <c r="F353" s="162"/>
      <c r="G353" s="169"/>
    </row>
    <row r="354" spans="1:7" ht="15" customHeight="1">
      <c r="A354" s="168" t="s">
        <v>4</v>
      </c>
      <c r="B354" s="159" t="s">
        <v>160</v>
      </c>
      <c r="C354" s="160" t="s">
        <v>69</v>
      </c>
      <c r="D354" s="162">
        <v>9</v>
      </c>
      <c r="E354" s="162">
        <v>2.39</v>
      </c>
      <c r="F354" s="162">
        <f aca="true" t="shared" si="2" ref="F354:F366">D354*E354</f>
        <v>21.51</v>
      </c>
      <c r="G354" s="169">
        <f aca="true" t="shared" si="3" ref="G354:G368">F354</f>
        <v>21.51</v>
      </c>
    </row>
    <row r="355" spans="1:7" ht="10.5" customHeight="1">
      <c r="A355" s="168"/>
      <c r="B355" s="159"/>
      <c r="C355" s="160"/>
      <c r="D355" s="162"/>
      <c r="E355" s="162"/>
      <c r="F355" s="162"/>
      <c r="G355" s="169"/>
    </row>
    <row r="356" spans="1:7" ht="15" customHeight="1">
      <c r="A356" s="168" t="s">
        <v>104</v>
      </c>
      <c r="B356" s="159" t="s">
        <v>188</v>
      </c>
      <c r="C356" s="160" t="s">
        <v>71</v>
      </c>
      <c r="D356" s="162">
        <v>0.71</v>
      </c>
      <c r="E356" s="162">
        <v>13.38</v>
      </c>
      <c r="F356" s="162">
        <f t="shared" si="2"/>
        <v>9.4998</v>
      </c>
      <c r="G356" s="169">
        <f t="shared" si="3"/>
        <v>9.4998</v>
      </c>
    </row>
    <row r="357" spans="1:7" ht="10.5" customHeight="1">
      <c r="A357" s="168"/>
      <c r="B357" s="159"/>
      <c r="C357" s="160"/>
      <c r="D357" s="162"/>
      <c r="E357" s="162"/>
      <c r="F357" s="162"/>
      <c r="G357" s="169"/>
    </row>
    <row r="358" spans="1:7" ht="15" customHeight="1">
      <c r="A358" s="168" t="s">
        <v>105</v>
      </c>
      <c r="B358" s="159" t="s">
        <v>189</v>
      </c>
      <c r="C358" s="160" t="s">
        <v>71</v>
      </c>
      <c r="D358" s="162">
        <v>0.5</v>
      </c>
      <c r="E358" s="162">
        <v>13.38</v>
      </c>
      <c r="F358" s="162">
        <f t="shared" si="2"/>
        <v>6.69</v>
      </c>
      <c r="G358" s="169">
        <f t="shared" si="3"/>
        <v>6.69</v>
      </c>
    </row>
    <row r="359" spans="1:7" ht="10.5" customHeight="1">
      <c r="A359" s="168"/>
      <c r="B359" s="159"/>
      <c r="C359" s="160"/>
      <c r="D359" s="162"/>
      <c r="E359" s="162"/>
      <c r="F359" s="162"/>
      <c r="G359" s="169"/>
    </row>
    <row r="360" spans="1:7" ht="15" customHeight="1">
      <c r="A360" s="168" t="s">
        <v>107</v>
      </c>
      <c r="B360" s="159" t="s">
        <v>190</v>
      </c>
      <c r="C360" s="160" t="s">
        <v>87</v>
      </c>
      <c r="D360" s="162">
        <v>0.35</v>
      </c>
      <c r="E360" s="162">
        <v>84</v>
      </c>
      <c r="F360" s="162">
        <f t="shared" si="2"/>
        <v>29.4</v>
      </c>
      <c r="G360" s="169">
        <f t="shared" si="3"/>
        <v>29.4</v>
      </c>
    </row>
    <row r="361" spans="1:7" ht="10.5" customHeight="1">
      <c r="A361" s="168"/>
      <c r="B361" s="159"/>
      <c r="C361" s="160"/>
      <c r="D361" s="162"/>
      <c r="E361" s="162"/>
      <c r="F361" s="162"/>
      <c r="G361" s="169"/>
    </row>
    <row r="362" spans="1:7" ht="15" customHeight="1">
      <c r="A362" s="168" t="s">
        <v>72</v>
      </c>
      <c r="B362" s="159" t="s">
        <v>161</v>
      </c>
      <c r="C362" s="160" t="s">
        <v>71</v>
      </c>
      <c r="D362" s="162">
        <v>0.55</v>
      </c>
      <c r="E362" s="162">
        <v>2.96</v>
      </c>
      <c r="F362" s="162">
        <f t="shared" si="2"/>
        <v>1.6280000000000001</v>
      </c>
      <c r="G362" s="169">
        <f t="shared" si="3"/>
        <v>1.6280000000000001</v>
      </c>
    </row>
    <row r="363" spans="1:7" ht="10.5" customHeight="1">
      <c r="A363" s="168"/>
      <c r="B363" s="159"/>
      <c r="C363" s="160"/>
      <c r="D363" s="162"/>
      <c r="E363" s="162"/>
      <c r="F363" s="162"/>
      <c r="G363" s="169"/>
    </row>
    <row r="364" spans="1:7" ht="15" customHeight="1">
      <c r="A364" s="168" t="s">
        <v>108</v>
      </c>
      <c r="B364" s="159" t="s">
        <v>191</v>
      </c>
      <c r="C364" s="160" t="s">
        <v>69</v>
      </c>
      <c r="D364" s="162">
        <v>0.25</v>
      </c>
      <c r="E364" s="162">
        <v>7</v>
      </c>
      <c r="F364" s="162">
        <f t="shared" si="2"/>
        <v>1.75</v>
      </c>
      <c r="G364" s="169">
        <f t="shared" si="3"/>
        <v>1.75</v>
      </c>
    </row>
    <row r="365" spans="1:7" ht="10.5" customHeight="1">
      <c r="A365" s="168"/>
      <c r="B365" s="159"/>
      <c r="C365" s="160"/>
      <c r="D365" s="162"/>
      <c r="E365" s="162"/>
      <c r="F365" s="162"/>
      <c r="G365" s="169"/>
    </row>
    <row r="366" spans="1:7" ht="15" customHeight="1">
      <c r="A366" s="168" t="s">
        <v>109</v>
      </c>
      <c r="B366" s="159" t="s">
        <v>192</v>
      </c>
      <c r="C366" s="160" t="s">
        <v>69</v>
      </c>
      <c r="D366" s="162">
        <v>0.2</v>
      </c>
      <c r="E366" s="162">
        <v>5</v>
      </c>
      <c r="F366" s="162">
        <f t="shared" si="2"/>
        <v>1</v>
      </c>
      <c r="G366" s="169">
        <f t="shared" si="3"/>
        <v>1</v>
      </c>
    </row>
    <row r="367" spans="1:7" ht="10.5" customHeight="1">
      <c r="A367" s="168"/>
      <c r="B367" s="159"/>
      <c r="C367" s="160"/>
      <c r="D367" s="161"/>
      <c r="E367" s="162"/>
      <c r="F367" s="162"/>
      <c r="G367" s="169"/>
    </row>
    <row r="368" spans="1:7" ht="15" customHeight="1">
      <c r="A368" s="168" t="s">
        <v>110</v>
      </c>
      <c r="B368" s="159" t="s">
        <v>193</v>
      </c>
      <c r="C368" s="160" t="s">
        <v>96</v>
      </c>
      <c r="D368" s="161">
        <v>100</v>
      </c>
      <c r="E368" s="162">
        <v>0.55</v>
      </c>
      <c r="F368" s="162">
        <f>D368*E368</f>
        <v>55.00000000000001</v>
      </c>
      <c r="G368" s="169">
        <f t="shared" si="3"/>
        <v>55.00000000000001</v>
      </c>
    </row>
    <row r="369" spans="1:7" ht="20.25" customHeight="1">
      <c r="A369" s="168"/>
      <c r="B369" s="159"/>
      <c r="C369" s="160"/>
      <c r="D369" s="161"/>
      <c r="E369" s="162"/>
      <c r="F369" s="162"/>
      <c r="G369" s="169"/>
    </row>
    <row r="370" spans="1:7" ht="19.5" customHeight="1">
      <c r="A370" s="168"/>
      <c r="B370" s="159"/>
      <c r="C370" s="160"/>
      <c r="D370" s="161"/>
      <c r="E370" s="162"/>
      <c r="F370" s="162"/>
      <c r="G370" s="169"/>
    </row>
    <row r="371" spans="1:7" ht="19.5" customHeight="1" thickBot="1">
      <c r="A371" s="171"/>
      <c r="B371" s="172" t="str">
        <f>A349</f>
        <v>YU.061</v>
      </c>
      <c r="C371" s="173"/>
      <c r="D371" s="174"/>
      <c r="E371" s="175"/>
      <c r="F371" s="176" t="s">
        <v>388</v>
      </c>
      <c r="G371" s="177">
        <f>SUM(G351:G370)</f>
        <v>129.9678</v>
      </c>
    </row>
    <row r="372" spans="4:7" ht="24.75" customHeight="1" thickBot="1">
      <c r="D372" s="151"/>
      <c r="E372" s="150"/>
      <c r="F372" s="150"/>
      <c r="G372" s="150"/>
    </row>
    <row r="373" spans="1:7" ht="19.5" customHeight="1">
      <c r="A373" s="164" t="s">
        <v>482</v>
      </c>
      <c r="B373" s="560" t="s">
        <v>528</v>
      </c>
      <c r="C373" s="561"/>
      <c r="D373" s="561"/>
      <c r="E373" s="561"/>
      <c r="F373" s="562"/>
      <c r="G373" s="165" t="s">
        <v>484</v>
      </c>
    </row>
    <row r="374" spans="1:7" ht="19.5" customHeight="1" thickBot="1">
      <c r="A374" s="178" t="s">
        <v>334</v>
      </c>
      <c r="B374" s="563"/>
      <c r="C374" s="564"/>
      <c r="D374" s="564"/>
      <c r="E374" s="564"/>
      <c r="F374" s="565"/>
      <c r="G374" s="179" t="s">
        <v>552</v>
      </c>
    </row>
    <row r="375" spans="1:7" ht="19.5" customHeight="1">
      <c r="A375" s="180" t="s">
        <v>348</v>
      </c>
      <c r="B375" s="181" t="s">
        <v>483</v>
      </c>
      <c r="C375" s="181" t="s">
        <v>381</v>
      </c>
      <c r="D375" s="182" t="s">
        <v>485</v>
      </c>
      <c r="E375" s="183" t="s">
        <v>486</v>
      </c>
      <c r="F375" s="183" t="s">
        <v>487</v>
      </c>
      <c r="G375" s="184"/>
    </row>
    <row r="376" spans="1:7" ht="15" customHeight="1">
      <c r="A376" s="166"/>
      <c r="B376" s="155"/>
      <c r="C376" s="156"/>
      <c r="D376" s="157"/>
      <c r="E376" s="158"/>
      <c r="F376" s="158"/>
      <c r="G376" s="167"/>
    </row>
    <row r="377" spans="1:7" ht="15" customHeight="1">
      <c r="A377" s="168" t="s">
        <v>111</v>
      </c>
      <c r="B377" s="159" t="s">
        <v>194</v>
      </c>
      <c r="C377" s="160" t="s">
        <v>69</v>
      </c>
      <c r="D377" s="162">
        <v>1.5</v>
      </c>
      <c r="E377" s="162">
        <v>3.49</v>
      </c>
      <c r="F377" s="162">
        <f>D377*E377</f>
        <v>5.235</v>
      </c>
      <c r="G377" s="169">
        <f aca="true" t="shared" si="4" ref="G377:G383">F377</f>
        <v>5.235</v>
      </c>
    </row>
    <row r="378" spans="1:7" ht="15" customHeight="1">
      <c r="A378" s="168"/>
      <c r="B378" s="159"/>
      <c r="C378" s="160"/>
      <c r="D378" s="162"/>
      <c r="E378" s="162"/>
      <c r="F378" s="162"/>
      <c r="G378" s="169"/>
    </row>
    <row r="379" spans="1:7" ht="15" customHeight="1">
      <c r="A379" s="168" t="s">
        <v>4</v>
      </c>
      <c r="B379" s="159" t="s">
        <v>160</v>
      </c>
      <c r="C379" s="160" t="s">
        <v>69</v>
      </c>
      <c r="D379" s="162">
        <v>1.25</v>
      </c>
      <c r="E379" s="162">
        <v>2.39</v>
      </c>
      <c r="F379" s="162">
        <f>D379*E379</f>
        <v>2.9875000000000003</v>
      </c>
      <c r="G379" s="169">
        <f t="shared" si="4"/>
        <v>2.9875000000000003</v>
      </c>
    </row>
    <row r="380" spans="1:7" ht="15" customHeight="1">
      <c r="A380" s="168"/>
      <c r="B380" s="159"/>
      <c r="C380" s="160"/>
      <c r="D380" s="162"/>
      <c r="E380" s="162"/>
      <c r="F380" s="162"/>
      <c r="G380" s="169"/>
    </row>
    <row r="381" spans="1:7" ht="15" customHeight="1">
      <c r="A381" s="168" t="s">
        <v>112</v>
      </c>
      <c r="B381" s="159" t="s">
        <v>195</v>
      </c>
      <c r="C381" s="160" t="s">
        <v>71</v>
      </c>
      <c r="D381" s="239">
        <v>0.018</v>
      </c>
      <c r="E381" s="162">
        <v>421.2</v>
      </c>
      <c r="F381" s="162">
        <f>D381*E381</f>
        <v>7.581599999999999</v>
      </c>
      <c r="G381" s="169">
        <f t="shared" si="4"/>
        <v>7.581599999999999</v>
      </c>
    </row>
    <row r="382" spans="1:7" ht="15" customHeight="1">
      <c r="A382" s="168"/>
      <c r="B382" s="159"/>
      <c r="C382" s="160"/>
      <c r="D382" s="162"/>
      <c r="E382" s="162"/>
      <c r="F382" s="162"/>
      <c r="G382" s="169"/>
    </row>
    <row r="383" spans="1:7" ht="15" customHeight="1">
      <c r="A383" s="168" t="s">
        <v>113</v>
      </c>
      <c r="B383" s="159" t="s">
        <v>196</v>
      </c>
      <c r="C383" s="160" t="s">
        <v>96</v>
      </c>
      <c r="D383" s="162">
        <v>0.2</v>
      </c>
      <c r="E383" s="162">
        <v>0.98</v>
      </c>
      <c r="F383" s="162">
        <f>D383*E383</f>
        <v>0.196</v>
      </c>
      <c r="G383" s="169">
        <f t="shared" si="4"/>
        <v>0.196</v>
      </c>
    </row>
    <row r="384" spans="1:7" ht="15" customHeight="1">
      <c r="A384" s="168"/>
      <c r="B384" s="159"/>
      <c r="C384" s="160"/>
      <c r="D384" s="161"/>
      <c r="E384" s="162"/>
      <c r="F384" s="162"/>
      <c r="G384" s="169"/>
    </row>
    <row r="385" spans="1:7" ht="15" customHeight="1">
      <c r="A385" s="168"/>
      <c r="B385" s="159"/>
      <c r="C385" s="160"/>
      <c r="D385" s="161"/>
      <c r="E385" s="162"/>
      <c r="F385" s="162"/>
      <c r="G385" s="169"/>
    </row>
    <row r="386" spans="1:7" ht="15" customHeight="1">
      <c r="A386" s="168"/>
      <c r="B386" s="159"/>
      <c r="C386" s="160"/>
      <c r="D386" s="161"/>
      <c r="E386" s="162"/>
      <c r="F386" s="162"/>
      <c r="G386" s="169"/>
    </row>
    <row r="387" spans="1:7" ht="15" customHeight="1">
      <c r="A387" s="168"/>
      <c r="B387" s="159"/>
      <c r="C387" s="160"/>
      <c r="D387" s="161"/>
      <c r="E387" s="162"/>
      <c r="F387" s="162"/>
      <c r="G387" s="169"/>
    </row>
    <row r="388" spans="1:7" ht="15" customHeight="1">
      <c r="A388" s="168"/>
      <c r="B388" s="159"/>
      <c r="C388" s="160"/>
      <c r="D388" s="161"/>
      <c r="E388" s="162"/>
      <c r="F388" s="162"/>
      <c r="G388" s="169"/>
    </row>
    <row r="389" spans="1:7" ht="15" customHeight="1">
      <c r="A389" s="168"/>
      <c r="B389" s="159"/>
      <c r="C389" s="160"/>
      <c r="D389" s="161"/>
      <c r="E389" s="162"/>
      <c r="F389" s="162"/>
      <c r="G389" s="169"/>
    </row>
    <row r="390" spans="1:7" ht="15" customHeight="1">
      <c r="A390" s="168"/>
      <c r="B390" s="159"/>
      <c r="C390" s="160"/>
      <c r="D390" s="161"/>
      <c r="E390" s="162"/>
      <c r="F390" s="162"/>
      <c r="G390" s="169"/>
    </row>
    <row r="391" spans="1:7" ht="15" customHeight="1">
      <c r="A391" s="168"/>
      <c r="B391" s="159"/>
      <c r="C391" s="160"/>
      <c r="D391" s="161"/>
      <c r="E391" s="162"/>
      <c r="F391" s="162"/>
      <c r="G391" s="169"/>
    </row>
    <row r="392" spans="1:7" ht="19.5" customHeight="1" thickBot="1">
      <c r="A392" s="171"/>
      <c r="B392" s="172" t="str">
        <f>A374</f>
        <v>YU.062</v>
      </c>
      <c r="C392" s="173"/>
      <c r="D392" s="174"/>
      <c r="E392" s="175"/>
      <c r="F392" s="176" t="s">
        <v>388</v>
      </c>
      <c r="G392" s="177">
        <f>SUM(G376:G391)</f>
        <v>16.0001</v>
      </c>
    </row>
    <row r="393" spans="4:7" ht="15" customHeight="1" thickBot="1">
      <c r="D393" s="151"/>
      <c r="E393" s="150"/>
      <c r="F393" s="150"/>
      <c r="G393" s="150"/>
    </row>
    <row r="394" spans="1:7" ht="19.5" customHeight="1">
      <c r="A394" s="164" t="s">
        <v>482</v>
      </c>
      <c r="B394" s="560" t="s">
        <v>530</v>
      </c>
      <c r="C394" s="561"/>
      <c r="D394" s="561"/>
      <c r="E394" s="561"/>
      <c r="F394" s="562"/>
      <c r="G394" s="165" t="s">
        <v>484</v>
      </c>
    </row>
    <row r="395" spans="1:7" ht="19.5" customHeight="1" thickBot="1">
      <c r="A395" s="178" t="s">
        <v>335</v>
      </c>
      <c r="B395" s="563"/>
      <c r="C395" s="564"/>
      <c r="D395" s="564"/>
      <c r="E395" s="564"/>
      <c r="F395" s="565"/>
      <c r="G395" s="179" t="s">
        <v>531</v>
      </c>
    </row>
    <row r="396" spans="1:7" ht="19.5" customHeight="1">
      <c r="A396" s="180" t="s">
        <v>348</v>
      </c>
      <c r="B396" s="181" t="s">
        <v>483</v>
      </c>
      <c r="C396" s="181" t="s">
        <v>381</v>
      </c>
      <c r="D396" s="182" t="s">
        <v>485</v>
      </c>
      <c r="E396" s="183" t="s">
        <v>486</v>
      </c>
      <c r="F396" s="183" t="s">
        <v>487</v>
      </c>
      <c r="G396" s="184"/>
    </row>
    <row r="397" spans="1:7" ht="15" customHeight="1">
      <c r="A397" s="166"/>
      <c r="B397" s="155"/>
      <c r="C397" s="156"/>
      <c r="D397" s="157"/>
      <c r="E397" s="158"/>
      <c r="F397" s="158"/>
      <c r="G397" s="167"/>
    </row>
    <row r="398" spans="1:7" ht="15" customHeight="1">
      <c r="A398" s="168" t="s">
        <v>4</v>
      </c>
      <c r="B398" s="159" t="s">
        <v>160</v>
      </c>
      <c r="C398" s="160" t="s">
        <v>69</v>
      </c>
      <c r="D398" s="162">
        <v>2</v>
      </c>
      <c r="E398" s="162">
        <v>2.39</v>
      </c>
      <c r="F398" s="162">
        <f>D398*E398</f>
        <v>4.78</v>
      </c>
      <c r="G398" s="169">
        <f>F398</f>
        <v>4.78</v>
      </c>
    </row>
    <row r="399" spans="1:7" ht="11.25" customHeight="1">
      <c r="A399" s="168"/>
      <c r="B399" s="159"/>
      <c r="C399" s="160"/>
      <c r="D399" s="161"/>
      <c r="E399" s="162"/>
      <c r="F399" s="162"/>
      <c r="G399" s="169"/>
    </row>
    <row r="400" spans="1:7" ht="15" customHeight="1">
      <c r="A400" s="168" t="s">
        <v>114</v>
      </c>
      <c r="B400" s="159" t="s">
        <v>197</v>
      </c>
      <c r="C400" s="160" t="s">
        <v>88</v>
      </c>
      <c r="D400" s="161">
        <v>1</v>
      </c>
      <c r="E400" s="162">
        <v>680</v>
      </c>
      <c r="F400" s="162">
        <f>D400*E400</f>
        <v>680</v>
      </c>
      <c r="G400" s="169">
        <f>F400</f>
        <v>680</v>
      </c>
    </row>
    <row r="401" spans="1:7" ht="15" customHeight="1">
      <c r="A401" s="168"/>
      <c r="B401" s="159"/>
      <c r="C401" s="160"/>
      <c r="D401" s="161"/>
      <c r="E401" s="162"/>
      <c r="F401" s="162"/>
      <c r="G401" s="169"/>
    </row>
    <row r="402" spans="1:7" ht="15" customHeight="1">
      <c r="A402" s="168"/>
      <c r="B402" s="159"/>
      <c r="C402" s="160"/>
      <c r="D402" s="161"/>
      <c r="E402" s="162"/>
      <c r="F402" s="162"/>
      <c r="G402" s="169"/>
    </row>
    <row r="403" spans="1:7" ht="15" customHeight="1">
      <c r="A403" s="168"/>
      <c r="B403" s="159"/>
      <c r="C403" s="160"/>
      <c r="D403" s="161"/>
      <c r="E403" s="162"/>
      <c r="F403" s="162"/>
      <c r="G403" s="169"/>
    </row>
    <row r="404" spans="1:7" ht="15" customHeight="1">
      <c r="A404" s="168"/>
      <c r="B404" s="159"/>
      <c r="C404" s="160"/>
      <c r="D404" s="161"/>
      <c r="E404" s="162"/>
      <c r="F404" s="162"/>
      <c r="G404" s="169"/>
    </row>
    <row r="405" spans="1:7" ht="15" customHeight="1">
      <c r="A405" s="168"/>
      <c r="B405" s="159"/>
      <c r="C405" s="160"/>
      <c r="D405" s="161"/>
      <c r="E405" s="162"/>
      <c r="F405" s="162"/>
      <c r="G405" s="169"/>
    </row>
    <row r="406" spans="1:7" ht="15" customHeight="1">
      <c r="A406" s="168"/>
      <c r="B406" s="159"/>
      <c r="C406" s="160"/>
      <c r="D406" s="161"/>
      <c r="E406" s="162"/>
      <c r="F406" s="162"/>
      <c r="G406" s="169"/>
    </row>
    <row r="407" spans="1:7" ht="15" customHeight="1">
      <c r="A407" s="168"/>
      <c r="B407" s="159"/>
      <c r="C407" s="160"/>
      <c r="D407" s="161"/>
      <c r="E407" s="162"/>
      <c r="F407" s="162"/>
      <c r="G407" s="169"/>
    </row>
    <row r="408" spans="1:7" ht="15" customHeight="1">
      <c r="A408" s="168"/>
      <c r="B408" s="159"/>
      <c r="C408" s="160"/>
      <c r="D408" s="161"/>
      <c r="E408" s="162"/>
      <c r="F408" s="162"/>
      <c r="G408" s="169"/>
    </row>
    <row r="409" spans="1:7" ht="15" customHeight="1">
      <c r="A409" s="168"/>
      <c r="B409" s="159"/>
      <c r="C409" s="160"/>
      <c r="D409" s="161"/>
      <c r="E409" s="162"/>
      <c r="F409" s="162"/>
      <c r="G409" s="169"/>
    </row>
    <row r="410" spans="1:7" ht="15" customHeight="1">
      <c r="A410" s="168"/>
      <c r="B410" s="159"/>
      <c r="C410" s="160"/>
      <c r="D410" s="161"/>
      <c r="E410" s="162"/>
      <c r="F410" s="162"/>
      <c r="G410" s="169"/>
    </row>
    <row r="411" spans="1:7" ht="15" customHeight="1">
      <c r="A411" s="168"/>
      <c r="B411" s="159"/>
      <c r="C411" s="160"/>
      <c r="D411" s="161"/>
      <c r="E411" s="162"/>
      <c r="F411" s="162"/>
      <c r="G411" s="169"/>
    </row>
    <row r="412" spans="1:7" ht="15" customHeight="1">
      <c r="A412" s="168"/>
      <c r="B412" s="159"/>
      <c r="C412" s="160"/>
      <c r="D412" s="161"/>
      <c r="E412" s="162"/>
      <c r="F412" s="162"/>
      <c r="G412" s="169"/>
    </row>
    <row r="413" spans="1:7" ht="15" customHeight="1">
      <c r="A413" s="168"/>
      <c r="B413" s="159"/>
      <c r="C413" s="160"/>
      <c r="D413" s="161"/>
      <c r="E413" s="162"/>
      <c r="F413" s="162"/>
      <c r="G413" s="169"/>
    </row>
    <row r="414" spans="1:7" ht="19.5" customHeight="1" thickBot="1">
      <c r="A414" s="171"/>
      <c r="B414" s="172" t="str">
        <f>A395</f>
        <v>YU.063</v>
      </c>
      <c r="C414" s="173"/>
      <c r="D414" s="174"/>
      <c r="E414" s="175"/>
      <c r="F414" s="176" t="s">
        <v>388</v>
      </c>
      <c r="G414" s="177">
        <f>SUM(G397:G413)</f>
        <v>684.78</v>
      </c>
    </row>
    <row r="415" spans="4:7" ht="24.75" customHeight="1" thickBot="1">
      <c r="D415" s="151"/>
      <c r="E415" s="150"/>
      <c r="F415" s="150"/>
      <c r="G415" s="150"/>
    </row>
    <row r="416" spans="1:7" ht="19.5" customHeight="1">
      <c r="A416" s="164" t="s">
        <v>482</v>
      </c>
      <c r="B416" s="560" t="s">
        <v>378</v>
      </c>
      <c r="C416" s="561"/>
      <c r="D416" s="561"/>
      <c r="E416" s="561"/>
      <c r="F416" s="562"/>
      <c r="G416" s="165" t="s">
        <v>484</v>
      </c>
    </row>
    <row r="417" spans="1:7" ht="19.5" customHeight="1" thickBot="1">
      <c r="A417" s="178" t="s">
        <v>336</v>
      </c>
      <c r="B417" s="563"/>
      <c r="C417" s="564"/>
      <c r="D417" s="564"/>
      <c r="E417" s="564"/>
      <c r="F417" s="565"/>
      <c r="G417" s="179" t="s">
        <v>552</v>
      </c>
    </row>
    <row r="418" spans="1:7" ht="19.5" customHeight="1">
      <c r="A418" s="180" t="s">
        <v>348</v>
      </c>
      <c r="B418" s="181" t="s">
        <v>483</v>
      </c>
      <c r="C418" s="181" t="s">
        <v>381</v>
      </c>
      <c r="D418" s="182" t="s">
        <v>485</v>
      </c>
      <c r="E418" s="183" t="s">
        <v>486</v>
      </c>
      <c r="F418" s="183" t="s">
        <v>487</v>
      </c>
      <c r="G418" s="184"/>
    </row>
    <row r="419" spans="1:7" ht="15" customHeight="1">
      <c r="A419" s="166"/>
      <c r="B419" s="155"/>
      <c r="C419" s="156"/>
      <c r="D419" s="157"/>
      <c r="E419" s="158"/>
      <c r="F419" s="158"/>
      <c r="G419" s="167"/>
    </row>
    <row r="420" spans="1:7" ht="15" customHeight="1">
      <c r="A420" s="168" t="s">
        <v>4</v>
      </c>
      <c r="B420" s="159" t="s">
        <v>160</v>
      </c>
      <c r="C420" s="160" t="s">
        <v>69</v>
      </c>
      <c r="D420" s="162">
        <v>0.5</v>
      </c>
      <c r="E420" s="162">
        <v>2.39</v>
      </c>
      <c r="F420" s="162">
        <f>D420*E420</f>
        <v>1.195</v>
      </c>
      <c r="G420" s="169">
        <f>F420</f>
        <v>1.195</v>
      </c>
    </row>
    <row r="421" spans="1:7" ht="15" customHeight="1">
      <c r="A421" s="168"/>
      <c r="B421" s="159"/>
      <c r="C421" s="160"/>
      <c r="D421" s="162"/>
      <c r="E421" s="162"/>
      <c r="F421" s="162"/>
      <c r="G421" s="169"/>
    </row>
    <row r="422" spans="1:7" ht="15" customHeight="1">
      <c r="A422" s="240" t="s">
        <v>89</v>
      </c>
      <c r="B422" s="241" t="s">
        <v>176</v>
      </c>
      <c r="C422" s="160" t="s">
        <v>69</v>
      </c>
      <c r="D422" s="162">
        <v>0.4</v>
      </c>
      <c r="E422" s="162">
        <v>3.49</v>
      </c>
      <c r="F422" s="162">
        <f>D422*E422</f>
        <v>1.3960000000000001</v>
      </c>
      <c r="G422" s="169">
        <f>F422</f>
        <v>1.3960000000000001</v>
      </c>
    </row>
    <row r="423" spans="1:7" ht="15" customHeight="1">
      <c r="A423" s="168"/>
      <c r="B423" s="159"/>
      <c r="C423" s="160"/>
      <c r="D423" s="161"/>
      <c r="E423" s="162"/>
      <c r="F423" s="162"/>
      <c r="G423" s="169"/>
    </row>
    <row r="424" spans="1:7" ht="30" customHeight="1">
      <c r="A424" s="168" t="s">
        <v>115</v>
      </c>
      <c r="B424" s="191" t="s">
        <v>198</v>
      </c>
      <c r="C424" s="160" t="s">
        <v>94</v>
      </c>
      <c r="D424" s="162">
        <v>1</v>
      </c>
      <c r="E424" s="162">
        <v>17.31</v>
      </c>
      <c r="F424" s="162">
        <f>D424*E424</f>
        <v>17.31</v>
      </c>
      <c r="G424" s="169">
        <f>F424</f>
        <v>17.31</v>
      </c>
    </row>
    <row r="425" spans="1:7" ht="15" customHeight="1">
      <c r="A425" s="168"/>
      <c r="B425" s="159"/>
      <c r="C425" s="160"/>
      <c r="D425" s="161"/>
      <c r="E425" s="162"/>
      <c r="F425" s="162"/>
      <c r="G425" s="169"/>
    </row>
    <row r="426" spans="1:7" ht="15" customHeight="1">
      <c r="A426" s="168"/>
      <c r="B426" s="159"/>
      <c r="C426" s="160"/>
      <c r="D426" s="161"/>
      <c r="E426" s="162"/>
      <c r="F426" s="162"/>
      <c r="G426" s="169"/>
    </row>
    <row r="427" spans="1:7" ht="15" customHeight="1">
      <c r="A427" s="168"/>
      <c r="B427" s="159"/>
      <c r="C427" s="160"/>
      <c r="D427" s="161"/>
      <c r="E427" s="162"/>
      <c r="F427" s="162"/>
      <c r="G427" s="169"/>
    </row>
    <row r="428" spans="1:7" ht="15" customHeight="1">
      <c r="A428" s="168"/>
      <c r="B428" s="159"/>
      <c r="C428" s="160"/>
      <c r="D428" s="161"/>
      <c r="E428" s="162"/>
      <c r="F428" s="162"/>
      <c r="G428" s="169"/>
    </row>
    <row r="429" spans="1:7" ht="15" customHeight="1">
      <c r="A429" s="168"/>
      <c r="B429" s="159"/>
      <c r="C429" s="160"/>
      <c r="D429" s="161"/>
      <c r="E429" s="162"/>
      <c r="F429" s="162"/>
      <c r="G429" s="169"/>
    </row>
    <row r="430" spans="1:7" ht="15" customHeight="1">
      <c r="A430" s="168"/>
      <c r="B430" s="159"/>
      <c r="C430" s="160"/>
      <c r="D430" s="161"/>
      <c r="E430" s="162"/>
      <c r="F430" s="162"/>
      <c r="G430" s="169"/>
    </row>
    <row r="431" spans="1:7" ht="15" customHeight="1">
      <c r="A431" s="168"/>
      <c r="B431" s="159"/>
      <c r="C431" s="160"/>
      <c r="D431" s="161"/>
      <c r="E431" s="162"/>
      <c r="F431" s="162"/>
      <c r="G431" s="169"/>
    </row>
    <row r="432" spans="1:7" ht="15" customHeight="1">
      <c r="A432" s="168"/>
      <c r="B432" s="159"/>
      <c r="C432" s="160"/>
      <c r="D432" s="161"/>
      <c r="E432" s="162"/>
      <c r="F432" s="162"/>
      <c r="G432" s="169"/>
    </row>
    <row r="433" spans="1:7" ht="19.5" customHeight="1" thickBot="1">
      <c r="A433" s="171"/>
      <c r="B433" s="172" t="str">
        <f>A417</f>
        <v>YU.064</v>
      </c>
      <c r="C433" s="173"/>
      <c r="D433" s="174"/>
      <c r="E433" s="175"/>
      <c r="F433" s="176" t="s">
        <v>388</v>
      </c>
      <c r="G433" s="177">
        <f>SUM(G419:G432)</f>
        <v>19.901</v>
      </c>
    </row>
    <row r="434" spans="4:7" ht="15" customHeight="1" thickBot="1">
      <c r="D434" s="151"/>
      <c r="E434" s="150"/>
      <c r="F434" s="150"/>
      <c r="G434" s="150"/>
    </row>
    <row r="435" spans="1:7" ht="19.5" customHeight="1">
      <c r="A435" s="164" t="s">
        <v>482</v>
      </c>
      <c r="B435" s="560" t="s">
        <v>536</v>
      </c>
      <c r="C435" s="561"/>
      <c r="D435" s="561"/>
      <c r="E435" s="561"/>
      <c r="F435" s="562"/>
      <c r="G435" s="165" t="s">
        <v>484</v>
      </c>
    </row>
    <row r="436" spans="1:7" ht="19.5" customHeight="1" thickBot="1">
      <c r="A436" s="178" t="s">
        <v>337</v>
      </c>
      <c r="B436" s="563"/>
      <c r="C436" s="564"/>
      <c r="D436" s="564"/>
      <c r="E436" s="564"/>
      <c r="F436" s="565"/>
      <c r="G436" s="179" t="s">
        <v>465</v>
      </c>
    </row>
    <row r="437" spans="1:7" ht="19.5" customHeight="1">
      <c r="A437" s="180" t="s">
        <v>348</v>
      </c>
      <c r="B437" s="181" t="s">
        <v>483</v>
      </c>
      <c r="C437" s="181" t="s">
        <v>381</v>
      </c>
      <c r="D437" s="182" t="s">
        <v>485</v>
      </c>
      <c r="E437" s="183" t="s">
        <v>486</v>
      </c>
      <c r="F437" s="183" t="s">
        <v>487</v>
      </c>
      <c r="G437" s="184"/>
    </row>
    <row r="438" spans="1:7" ht="12" customHeight="1">
      <c r="A438" s="166"/>
      <c r="B438" s="155"/>
      <c r="C438" s="156"/>
      <c r="D438" s="157"/>
      <c r="E438" s="158"/>
      <c r="F438" s="158"/>
      <c r="G438" s="167"/>
    </row>
    <row r="439" spans="1:7" ht="29.25" customHeight="1">
      <c r="A439" s="168" t="s">
        <v>117</v>
      </c>
      <c r="B439" s="191" t="s">
        <v>199</v>
      </c>
      <c r="C439" s="160" t="s">
        <v>97</v>
      </c>
      <c r="D439" s="161">
        <v>20</v>
      </c>
      <c r="E439" s="162">
        <v>47.38</v>
      </c>
      <c r="F439" s="162">
        <f>D439*E439</f>
        <v>947.6</v>
      </c>
      <c r="G439" s="169">
        <f>F439</f>
        <v>947.6</v>
      </c>
    </row>
    <row r="440" spans="1:7" ht="12" customHeight="1">
      <c r="A440" s="168"/>
      <c r="B440" s="159"/>
      <c r="C440" s="160"/>
      <c r="D440" s="161"/>
      <c r="E440" s="162"/>
      <c r="F440" s="162"/>
      <c r="G440" s="169"/>
    </row>
    <row r="441" spans="1:7" ht="30" customHeight="1">
      <c r="A441" s="168" t="s">
        <v>118</v>
      </c>
      <c r="B441" s="191" t="s">
        <v>200</v>
      </c>
      <c r="C441" s="160" t="s">
        <v>97</v>
      </c>
      <c r="D441" s="161">
        <v>20</v>
      </c>
      <c r="E441" s="162">
        <v>4.6</v>
      </c>
      <c r="F441" s="162">
        <f>D441*E441</f>
        <v>92</v>
      </c>
      <c r="G441" s="169">
        <f>F441</f>
        <v>92</v>
      </c>
    </row>
    <row r="442" spans="1:7" ht="17.25" customHeight="1">
      <c r="A442" s="168"/>
      <c r="B442" s="159"/>
      <c r="C442" s="160"/>
      <c r="D442" s="161"/>
      <c r="E442" s="162"/>
      <c r="F442" s="162"/>
      <c r="G442" s="169"/>
    </row>
    <row r="443" spans="1:7" ht="17.25" customHeight="1">
      <c r="A443" s="168"/>
      <c r="B443" s="159"/>
      <c r="C443" s="160"/>
      <c r="D443" s="161"/>
      <c r="E443" s="162"/>
      <c r="F443" s="162"/>
      <c r="G443" s="169"/>
    </row>
    <row r="444" spans="1:7" ht="17.25" customHeight="1">
      <c r="A444" s="168"/>
      <c r="B444" s="159"/>
      <c r="C444" s="160"/>
      <c r="D444" s="161"/>
      <c r="E444" s="162"/>
      <c r="F444" s="162"/>
      <c r="G444" s="169"/>
    </row>
    <row r="445" spans="1:7" ht="17.25" customHeight="1">
      <c r="A445" s="168"/>
      <c r="B445" s="159"/>
      <c r="C445" s="160"/>
      <c r="D445" s="161"/>
      <c r="E445" s="162"/>
      <c r="F445" s="162"/>
      <c r="G445" s="169"/>
    </row>
    <row r="446" spans="1:7" ht="17.25" customHeight="1">
      <c r="A446" s="168"/>
      <c r="B446" s="159"/>
      <c r="C446" s="160"/>
      <c r="D446" s="161"/>
      <c r="E446" s="162"/>
      <c r="F446" s="162"/>
      <c r="G446" s="169"/>
    </row>
    <row r="447" spans="1:7" ht="17.25" customHeight="1">
      <c r="A447" s="168"/>
      <c r="B447" s="159"/>
      <c r="C447" s="160"/>
      <c r="D447" s="161"/>
      <c r="E447" s="162"/>
      <c r="F447" s="162"/>
      <c r="G447" s="169"/>
    </row>
    <row r="448" spans="1:7" ht="17.25" customHeight="1">
      <c r="A448" s="168"/>
      <c r="B448" s="159"/>
      <c r="C448" s="160"/>
      <c r="D448" s="161"/>
      <c r="E448" s="162"/>
      <c r="F448" s="162"/>
      <c r="G448" s="169"/>
    </row>
    <row r="449" spans="1:7" ht="17.25" customHeight="1">
      <c r="A449" s="168"/>
      <c r="B449" s="159"/>
      <c r="C449" s="160"/>
      <c r="D449" s="161"/>
      <c r="E449" s="162"/>
      <c r="F449" s="162"/>
      <c r="G449" s="169"/>
    </row>
    <row r="450" spans="1:7" ht="17.25" customHeight="1">
      <c r="A450" s="168"/>
      <c r="B450" s="159"/>
      <c r="C450" s="160"/>
      <c r="D450" s="161"/>
      <c r="E450" s="162"/>
      <c r="F450" s="162"/>
      <c r="G450" s="169"/>
    </row>
    <row r="451" spans="1:7" ht="15" customHeight="1">
      <c r="A451" s="168"/>
      <c r="B451" s="159"/>
      <c r="C451" s="160"/>
      <c r="D451" s="161"/>
      <c r="E451" s="162"/>
      <c r="F451" s="162"/>
      <c r="G451" s="169"/>
    </row>
    <row r="452" spans="1:7" ht="13.5" customHeight="1">
      <c r="A452" s="168"/>
      <c r="B452" s="159"/>
      <c r="C452" s="160"/>
      <c r="D452" s="161"/>
      <c r="E452" s="162"/>
      <c r="F452" s="162"/>
      <c r="G452" s="169"/>
    </row>
    <row r="453" spans="1:7" ht="19.5" customHeight="1" thickBot="1">
      <c r="A453" s="171"/>
      <c r="B453" s="172" t="str">
        <f>A436</f>
        <v>YU.070</v>
      </c>
      <c r="C453" s="173"/>
      <c r="D453" s="174"/>
      <c r="E453" s="175"/>
      <c r="F453" s="176" t="s">
        <v>388</v>
      </c>
      <c r="G453" s="177">
        <f>SUM(G438:G452)</f>
        <v>1039.6</v>
      </c>
    </row>
    <row r="454" spans="4:7" ht="24.75" customHeight="1" thickBot="1">
      <c r="D454" s="151"/>
      <c r="E454" s="150"/>
      <c r="F454" s="150"/>
      <c r="G454" s="150"/>
    </row>
    <row r="455" spans="1:7" ht="19.5" customHeight="1">
      <c r="A455" s="164" t="s">
        <v>482</v>
      </c>
      <c r="B455" s="560" t="s">
        <v>537</v>
      </c>
      <c r="C455" s="561"/>
      <c r="D455" s="561"/>
      <c r="E455" s="561"/>
      <c r="F455" s="562"/>
      <c r="G455" s="165" t="s">
        <v>484</v>
      </c>
    </row>
    <row r="456" spans="1:7" ht="19.5" customHeight="1" thickBot="1">
      <c r="A456" s="178" t="s">
        <v>338</v>
      </c>
      <c r="B456" s="563"/>
      <c r="C456" s="564"/>
      <c r="D456" s="564"/>
      <c r="E456" s="564"/>
      <c r="F456" s="565"/>
      <c r="G456" s="179" t="s">
        <v>465</v>
      </c>
    </row>
    <row r="457" spans="1:7" ht="19.5" customHeight="1">
      <c r="A457" s="180" t="s">
        <v>348</v>
      </c>
      <c r="B457" s="181" t="s">
        <v>483</v>
      </c>
      <c r="C457" s="181" t="s">
        <v>381</v>
      </c>
      <c r="D457" s="182" t="s">
        <v>485</v>
      </c>
      <c r="E457" s="183" t="s">
        <v>486</v>
      </c>
      <c r="F457" s="183" t="s">
        <v>487</v>
      </c>
      <c r="G457" s="184"/>
    </row>
    <row r="458" spans="1:7" ht="15" customHeight="1">
      <c r="A458" s="166"/>
      <c r="B458" s="155"/>
      <c r="C458" s="156"/>
      <c r="D458" s="157"/>
      <c r="E458" s="158"/>
      <c r="F458" s="158"/>
      <c r="G458" s="167"/>
    </row>
    <row r="459" spans="1:7" ht="40.5" customHeight="1">
      <c r="A459" s="168" t="s">
        <v>119</v>
      </c>
      <c r="B459" s="191" t="s">
        <v>201</v>
      </c>
      <c r="C459" s="160" t="s">
        <v>97</v>
      </c>
      <c r="D459" s="161">
        <v>30</v>
      </c>
      <c r="E459" s="162">
        <v>85.39</v>
      </c>
      <c r="F459" s="162">
        <f>D459*E459</f>
        <v>2561.7</v>
      </c>
      <c r="G459" s="169">
        <f>F459</f>
        <v>2561.7</v>
      </c>
    </row>
    <row r="460" spans="1:7" ht="15" customHeight="1">
      <c r="A460" s="168"/>
      <c r="B460" s="159"/>
      <c r="C460" s="160"/>
      <c r="D460" s="161"/>
      <c r="E460" s="162"/>
      <c r="F460" s="162"/>
      <c r="G460" s="169"/>
    </row>
    <row r="461" spans="1:7" ht="25.5">
      <c r="A461" s="168" t="s">
        <v>120</v>
      </c>
      <c r="B461" s="191" t="s">
        <v>202</v>
      </c>
      <c r="C461" s="160" t="s">
        <v>97</v>
      </c>
      <c r="D461" s="161">
        <v>30</v>
      </c>
      <c r="E461" s="162">
        <v>2.58</v>
      </c>
      <c r="F461" s="162">
        <f>D461*E461</f>
        <v>77.4</v>
      </c>
      <c r="G461" s="169">
        <f>F461</f>
        <v>77.4</v>
      </c>
    </row>
    <row r="462" spans="1:7" ht="15" customHeight="1">
      <c r="A462" s="168"/>
      <c r="B462" s="159"/>
      <c r="C462" s="160"/>
      <c r="D462" s="161"/>
      <c r="E462" s="162"/>
      <c r="F462" s="162"/>
      <c r="G462" s="169"/>
    </row>
    <row r="463" spans="1:7" ht="15" customHeight="1">
      <c r="A463" s="168"/>
      <c r="B463" s="159"/>
      <c r="C463" s="160"/>
      <c r="D463" s="161"/>
      <c r="E463" s="162"/>
      <c r="F463" s="162"/>
      <c r="G463" s="169"/>
    </row>
    <row r="464" spans="1:7" ht="15" customHeight="1">
      <c r="A464" s="168"/>
      <c r="B464" s="159"/>
      <c r="C464" s="160"/>
      <c r="D464" s="161"/>
      <c r="E464" s="162"/>
      <c r="F464" s="162"/>
      <c r="G464" s="169"/>
    </row>
    <row r="465" spans="1:7" ht="15" customHeight="1">
      <c r="A465" s="168"/>
      <c r="B465" s="159"/>
      <c r="C465" s="160"/>
      <c r="D465" s="161"/>
      <c r="E465" s="162"/>
      <c r="F465" s="162"/>
      <c r="G465" s="169"/>
    </row>
    <row r="466" spans="1:7" ht="15" customHeight="1">
      <c r="A466" s="168"/>
      <c r="B466" s="159"/>
      <c r="C466" s="160"/>
      <c r="D466" s="161"/>
      <c r="E466" s="162"/>
      <c r="F466" s="162"/>
      <c r="G466" s="169"/>
    </row>
    <row r="467" spans="1:7" ht="15" customHeight="1">
      <c r="A467" s="168"/>
      <c r="B467" s="159"/>
      <c r="C467" s="160"/>
      <c r="D467" s="161"/>
      <c r="E467" s="162"/>
      <c r="F467" s="162"/>
      <c r="G467" s="169"/>
    </row>
    <row r="468" spans="1:7" ht="15" customHeight="1">
      <c r="A468" s="168"/>
      <c r="B468" s="159"/>
      <c r="C468" s="160"/>
      <c r="D468" s="161"/>
      <c r="E468" s="162"/>
      <c r="F468" s="162"/>
      <c r="G468" s="169"/>
    </row>
    <row r="469" spans="1:7" ht="15" customHeight="1">
      <c r="A469" s="168"/>
      <c r="B469" s="159"/>
      <c r="C469" s="160"/>
      <c r="D469" s="161"/>
      <c r="E469" s="162"/>
      <c r="F469" s="162"/>
      <c r="G469" s="169"/>
    </row>
    <row r="470" spans="1:7" ht="15" customHeight="1">
      <c r="A470" s="168"/>
      <c r="B470" s="159"/>
      <c r="C470" s="160"/>
      <c r="D470" s="161"/>
      <c r="E470" s="162"/>
      <c r="F470" s="162"/>
      <c r="G470" s="169"/>
    </row>
    <row r="471" spans="1:7" ht="19.5" customHeight="1" thickBot="1">
      <c r="A471" s="171"/>
      <c r="B471" s="172" t="str">
        <f>A456</f>
        <v>YU.071</v>
      </c>
      <c r="C471" s="173"/>
      <c r="D471" s="174"/>
      <c r="E471" s="175"/>
      <c r="F471" s="176" t="s">
        <v>388</v>
      </c>
      <c r="G471" s="177">
        <f>SUM(G458:G470)</f>
        <v>2639.1</v>
      </c>
    </row>
    <row r="472" spans="4:7" ht="15" customHeight="1" thickBot="1">
      <c r="D472" s="151"/>
      <c r="E472" s="150"/>
      <c r="F472" s="150"/>
      <c r="G472" s="150"/>
    </row>
    <row r="473" spans="1:7" ht="19.5" customHeight="1">
      <c r="A473" s="164" t="s">
        <v>482</v>
      </c>
      <c r="B473" s="560" t="s">
        <v>538</v>
      </c>
      <c r="C473" s="561"/>
      <c r="D473" s="561"/>
      <c r="E473" s="561"/>
      <c r="F473" s="562"/>
      <c r="G473" s="165" t="s">
        <v>484</v>
      </c>
    </row>
    <row r="474" spans="1:7" ht="19.5" customHeight="1" thickBot="1">
      <c r="A474" s="178" t="s">
        <v>339</v>
      </c>
      <c r="B474" s="563"/>
      <c r="C474" s="564"/>
      <c r="D474" s="564"/>
      <c r="E474" s="564"/>
      <c r="F474" s="565"/>
      <c r="G474" s="179" t="s">
        <v>465</v>
      </c>
    </row>
    <row r="475" spans="1:7" ht="19.5" customHeight="1">
      <c r="A475" s="180" t="s">
        <v>348</v>
      </c>
      <c r="B475" s="181" t="s">
        <v>483</v>
      </c>
      <c r="C475" s="181" t="s">
        <v>381</v>
      </c>
      <c r="D475" s="182" t="s">
        <v>485</v>
      </c>
      <c r="E475" s="183" t="s">
        <v>486</v>
      </c>
      <c r="F475" s="183" t="s">
        <v>487</v>
      </c>
      <c r="G475" s="184"/>
    </row>
    <row r="476" spans="1:7" ht="15" customHeight="1">
      <c r="A476" s="166"/>
      <c r="B476" s="155"/>
      <c r="C476" s="156"/>
      <c r="D476" s="157"/>
      <c r="E476" s="158"/>
      <c r="F476" s="158"/>
      <c r="G476" s="167"/>
    </row>
    <row r="477" spans="1:7" ht="27.75" customHeight="1">
      <c r="A477" s="168" t="s">
        <v>116</v>
      </c>
      <c r="B477" s="191" t="s">
        <v>203</v>
      </c>
      <c r="C477" s="160" t="s">
        <v>97</v>
      </c>
      <c r="D477" s="161">
        <v>20</v>
      </c>
      <c r="E477" s="162">
        <v>35.42</v>
      </c>
      <c r="F477" s="162">
        <f>D477*E477</f>
        <v>708.4000000000001</v>
      </c>
      <c r="G477" s="169">
        <f>F477</f>
        <v>708.4000000000001</v>
      </c>
    </row>
    <row r="478" spans="1:7" ht="15" customHeight="1">
      <c r="A478" s="168"/>
      <c r="B478" s="159"/>
      <c r="C478" s="160"/>
      <c r="D478" s="161"/>
      <c r="E478" s="162"/>
      <c r="F478" s="162"/>
      <c r="G478" s="169"/>
    </row>
    <row r="479" spans="1:7" ht="15" customHeight="1">
      <c r="A479" s="168"/>
      <c r="B479" s="159"/>
      <c r="C479" s="160"/>
      <c r="D479" s="161"/>
      <c r="E479" s="162"/>
      <c r="F479" s="162"/>
      <c r="G479" s="169"/>
    </row>
    <row r="480" spans="1:7" ht="15" customHeight="1">
      <c r="A480" s="168"/>
      <c r="B480" s="159"/>
      <c r="C480" s="160"/>
      <c r="D480" s="161"/>
      <c r="E480" s="162"/>
      <c r="F480" s="162"/>
      <c r="G480" s="169"/>
    </row>
    <row r="481" spans="1:7" ht="15" customHeight="1">
      <c r="A481" s="168"/>
      <c r="B481" s="159"/>
      <c r="C481" s="160"/>
      <c r="D481" s="161"/>
      <c r="E481" s="162"/>
      <c r="F481" s="162"/>
      <c r="G481" s="169"/>
    </row>
    <row r="482" spans="1:7" ht="15" customHeight="1">
      <c r="A482" s="168"/>
      <c r="B482" s="159"/>
      <c r="C482" s="160"/>
      <c r="D482" s="161"/>
      <c r="E482" s="162"/>
      <c r="F482" s="162"/>
      <c r="G482" s="169"/>
    </row>
    <row r="483" spans="1:7" ht="15" customHeight="1">
      <c r="A483" s="168"/>
      <c r="B483" s="159"/>
      <c r="C483" s="160"/>
      <c r="D483" s="161"/>
      <c r="E483" s="162"/>
      <c r="F483" s="162"/>
      <c r="G483" s="169"/>
    </row>
    <row r="484" spans="1:7" ht="15" customHeight="1">
      <c r="A484" s="168"/>
      <c r="B484" s="159"/>
      <c r="C484" s="160"/>
      <c r="D484" s="161"/>
      <c r="E484" s="162"/>
      <c r="F484" s="162"/>
      <c r="G484" s="169"/>
    </row>
    <row r="485" spans="1:7" ht="15" customHeight="1">
      <c r="A485" s="168"/>
      <c r="B485" s="159"/>
      <c r="C485" s="160"/>
      <c r="D485" s="161"/>
      <c r="E485" s="162"/>
      <c r="F485" s="162"/>
      <c r="G485" s="169"/>
    </row>
    <row r="486" spans="1:7" ht="15" customHeight="1">
      <c r="A486" s="168"/>
      <c r="B486" s="159"/>
      <c r="C486" s="160"/>
      <c r="D486" s="161"/>
      <c r="E486" s="162"/>
      <c r="F486" s="162"/>
      <c r="G486" s="169"/>
    </row>
    <row r="487" spans="1:7" ht="15" customHeight="1">
      <c r="A487" s="168"/>
      <c r="B487" s="159"/>
      <c r="C487" s="160"/>
      <c r="D487" s="161"/>
      <c r="E487" s="162"/>
      <c r="F487" s="162"/>
      <c r="G487" s="169"/>
    </row>
    <row r="488" spans="1:7" ht="15" customHeight="1">
      <c r="A488" s="168"/>
      <c r="B488" s="159"/>
      <c r="C488" s="160"/>
      <c r="D488" s="161"/>
      <c r="E488" s="162"/>
      <c r="F488" s="162"/>
      <c r="G488" s="169"/>
    </row>
    <row r="489" spans="1:7" ht="15" customHeight="1">
      <c r="A489" s="168"/>
      <c r="B489" s="159"/>
      <c r="C489" s="160"/>
      <c r="D489" s="161"/>
      <c r="E489" s="162"/>
      <c r="F489" s="162"/>
      <c r="G489" s="169"/>
    </row>
    <row r="490" spans="1:7" ht="13.5" customHeight="1">
      <c r="A490" s="168"/>
      <c r="B490" s="159"/>
      <c r="C490" s="160"/>
      <c r="D490" s="161"/>
      <c r="E490" s="162"/>
      <c r="F490" s="162"/>
      <c r="G490" s="169"/>
    </row>
    <row r="491" spans="1:7" ht="12.75" customHeight="1">
      <c r="A491" s="168"/>
      <c r="B491" s="159"/>
      <c r="C491" s="160"/>
      <c r="D491" s="161"/>
      <c r="E491" s="162"/>
      <c r="F491" s="162"/>
      <c r="G491" s="169"/>
    </row>
    <row r="492" spans="1:7" ht="12" customHeight="1">
      <c r="A492" s="168"/>
      <c r="B492" s="159"/>
      <c r="C492" s="160"/>
      <c r="D492" s="161"/>
      <c r="E492" s="162"/>
      <c r="F492" s="162"/>
      <c r="G492" s="169"/>
    </row>
    <row r="493" spans="1:7" ht="19.5" customHeight="1" thickBot="1">
      <c r="A493" s="171"/>
      <c r="B493" s="172" t="str">
        <f>A474</f>
        <v>YU.072</v>
      </c>
      <c r="C493" s="173"/>
      <c r="D493" s="174"/>
      <c r="E493" s="175"/>
      <c r="F493" s="176" t="s">
        <v>388</v>
      </c>
      <c r="G493" s="177">
        <f>SUM(G476:G492)</f>
        <v>708.4000000000001</v>
      </c>
    </row>
    <row r="494" spans="4:7" ht="24.75" customHeight="1" thickBot="1">
      <c r="D494" s="151"/>
      <c r="E494" s="150"/>
      <c r="F494" s="150"/>
      <c r="G494" s="150"/>
    </row>
    <row r="495" spans="1:7" ht="19.5" customHeight="1">
      <c r="A495" s="164" t="s">
        <v>482</v>
      </c>
      <c r="B495" s="560" t="s">
        <v>539</v>
      </c>
      <c r="C495" s="561"/>
      <c r="D495" s="561"/>
      <c r="E495" s="561"/>
      <c r="F495" s="562"/>
      <c r="G495" s="165" t="s">
        <v>484</v>
      </c>
    </row>
    <row r="496" spans="1:7" ht="19.5" customHeight="1" thickBot="1">
      <c r="A496" s="178" t="s">
        <v>340</v>
      </c>
      <c r="B496" s="563"/>
      <c r="C496" s="564"/>
      <c r="D496" s="564"/>
      <c r="E496" s="564"/>
      <c r="F496" s="565"/>
      <c r="G496" s="179" t="s">
        <v>524</v>
      </c>
    </row>
    <row r="497" spans="1:7" ht="19.5" customHeight="1">
      <c r="A497" s="180" t="s">
        <v>348</v>
      </c>
      <c r="B497" s="181" t="s">
        <v>483</v>
      </c>
      <c r="C497" s="181" t="s">
        <v>381</v>
      </c>
      <c r="D497" s="182" t="s">
        <v>485</v>
      </c>
      <c r="E497" s="183" t="s">
        <v>486</v>
      </c>
      <c r="F497" s="183" t="s">
        <v>487</v>
      </c>
      <c r="G497" s="184"/>
    </row>
    <row r="498" spans="1:7" ht="15" customHeight="1">
      <c r="A498" s="166"/>
      <c r="B498" s="155"/>
      <c r="C498" s="156"/>
      <c r="D498" s="157"/>
      <c r="E498" s="158"/>
      <c r="F498" s="158"/>
      <c r="G498" s="167"/>
    </row>
    <row r="499" spans="1:7" ht="15" customHeight="1">
      <c r="A499" s="168" t="s">
        <v>121</v>
      </c>
      <c r="B499" s="159" t="s">
        <v>204</v>
      </c>
      <c r="C499" s="160" t="s">
        <v>97</v>
      </c>
      <c r="D499" s="161">
        <v>1</v>
      </c>
      <c r="E499" s="162">
        <v>16</v>
      </c>
      <c r="F499" s="162">
        <f>D499*E499</f>
        <v>16</v>
      </c>
      <c r="G499" s="169">
        <f>F499</f>
        <v>16</v>
      </c>
    </row>
    <row r="500" spans="1:7" ht="15" customHeight="1">
      <c r="A500" s="168"/>
      <c r="B500" s="159"/>
      <c r="C500" s="160"/>
      <c r="D500" s="161"/>
      <c r="E500" s="162"/>
      <c r="F500" s="162"/>
      <c r="G500" s="169"/>
    </row>
    <row r="501" spans="1:7" ht="15" customHeight="1">
      <c r="A501" s="260" t="s">
        <v>26</v>
      </c>
      <c r="B501" s="159" t="s">
        <v>205</v>
      </c>
      <c r="C501" s="160" t="s">
        <v>97</v>
      </c>
      <c r="D501" s="161">
        <v>1</v>
      </c>
      <c r="E501" s="162">
        <v>40</v>
      </c>
      <c r="F501" s="162">
        <f>D501*E501</f>
        <v>40</v>
      </c>
      <c r="G501" s="169">
        <f>F501</f>
        <v>40</v>
      </c>
    </row>
    <row r="502" spans="1:7" ht="15" customHeight="1">
      <c r="A502" s="168"/>
      <c r="B502" s="159"/>
      <c r="C502" s="160"/>
      <c r="D502" s="161"/>
      <c r="E502" s="162"/>
      <c r="F502" s="162"/>
      <c r="G502" s="169"/>
    </row>
    <row r="503" spans="1:7" ht="15" customHeight="1">
      <c r="A503" s="168"/>
      <c r="B503" s="159"/>
      <c r="C503" s="160"/>
      <c r="D503" s="161"/>
      <c r="E503" s="162"/>
      <c r="F503" s="162"/>
      <c r="G503" s="169"/>
    </row>
    <row r="504" spans="1:7" ht="15" customHeight="1">
      <c r="A504" s="168"/>
      <c r="B504" s="159"/>
      <c r="C504" s="160"/>
      <c r="D504" s="161"/>
      <c r="E504" s="162"/>
      <c r="F504" s="162"/>
      <c r="G504" s="169"/>
    </row>
    <row r="505" spans="1:7" ht="15" customHeight="1">
      <c r="A505" s="168"/>
      <c r="B505" s="159"/>
      <c r="C505" s="160"/>
      <c r="D505" s="161"/>
      <c r="E505" s="162"/>
      <c r="F505" s="162"/>
      <c r="G505" s="169"/>
    </row>
    <row r="506" spans="1:7" ht="19.5" customHeight="1" thickBot="1">
      <c r="A506" s="171"/>
      <c r="B506" s="172" t="str">
        <f>A496</f>
        <v>YU.073</v>
      </c>
      <c r="C506" s="173"/>
      <c r="D506" s="174"/>
      <c r="E506" s="175"/>
      <c r="F506" s="176" t="s">
        <v>388</v>
      </c>
      <c r="G506" s="177">
        <f>SUM(G498:G505)</f>
        <v>56</v>
      </c>
    </row>
    <row r="507" spans="4:7" ht="15" customHeight="1" thickBot="1">
      <c r="D507" s="151"/>
      <c r="E507" s="150"/>
      <c r="F507" s="150"/>
      <c r="G507" s="150"/>
    </row>
    <row r="508" spans="1:7" ht="19.5" customHeight="1">
      <c r="A508" s="164" t="s">
        <v>482</v>
      </c>
      <c r="B508" s="560" t="s">
        <v>262</v>
      </c>
      <c r="C508" s="561"/>
      <c r="D508" s="561"/>
      <c r="E508" s="561"/>
      <c r="F508" s="562"/>
      <c r="G508" s="165" t="s">
        <v>484</v>
      </c>
    </row>
    <row r="509" spans="1:7" ht="19.5" customHeight="1" thickBot="1">
      <c r="A509" s="178" t="s">
        <v>341</v>
      </c>
      <c r="B509" s="563"/>
      <c r="C509" s="564"/>
      <c r="D509" s="564"/>
      <c r="E509" s="564"/>
      <c r="F509" s="565"/>
      <c r="G509" s="179" t="s">
        <v>524</v>
      </c>
    </row>
    <row r="510" spans="1:7" ht="19.5" customHeight="1">
      <c r="A510" s="180" t="s">
        <v>348</v>
      </c>
      <c r="B510" s="181" t="s">
        <v>483</v>
      </c>
      <c r="C510" s="181" t="s">
        <v>381</v>
      </c>
      <c r="D510" s="182" t="s">
        <v>485</v>
      </c>
      <c r="E510" s="183" t="s">
        <v>486</v>
      </c>
      <c r="F510" s="183" t="s">
        <v>487</v>
      </c>
      <c r="G510" s="184"/>
    </row>
    <row r="511" spans="1:7" ht="15.75" customHeight="1">
      <c r="A511" s="166"/>
      <c r="B511" s="155"/>
      <c r="C511" s="156"/>
      <c r="D511" s="157"/>
      <c r="E511" s="158"/>
      <c r="F511" s="158"/>
      <c r="G511" s="167"/>
    </row>
    <row r="512" spans="1:7" ht="15" customHeight="1">
      <c r="A512" s="168" t="s">
        <v>124</v>
      </c>
      <c r="B512" s="191" t="s">
        <v>206</v>
      </c>
      <c r="C512" s="160" t="s">
        <v>69</v>
      </c>
      <c r="D512" s="162">
        <v>9</v>
      </c>
      <c r="E512" s="162">
        <v>3.49</v>
      </c>
      <c r="F512" s="162">
        <f aca="true" t="shared" si="5" ref="F512:F530">D512*E512</f>
        <v>31.410000000000004</v>
      </c>
      <c r="G512" s="169">
        <f aca="true" t="shared" si="6" ref="G512:G530">F512</f>
        <v>31.410000000000004</v>
      </c>
    </row>
    <row r="513" spans="1:7" ht="15" customHeight="1">
      <c r="A513" s="168"/>
      <c r="B513" s="191"/>
      <c r="C513" s="160"/>
      <c r="D513" s="162"/>
      <c r="E513" s="162"/>
      <c r="F513" s="162"/>
      <c r="G513" s="169"/>
    </row>
    <row r="514" spans="1:7" ht="15" customHeight="1">
      <c r="A514" s="168" t="s">
        <v>125</v>
      </c>
      <c r="B514" s="191" t="s">
        <v>207</v>
      </c>
      <c r="C514" s="160" t="s">
        <v>69</v>
      </c>
      <c r="D514" s="162">
        <v>2.5</v>
      </c>
      <c r="E514" s="162">
        <v>3.49</v>
      </c>
      <c r="F514" s="162">
        <f t="shared" si="5"/>
        <v>8.725000000000001</v>
      </c>
      <c r="G514" s="169">
        <f t="shared" si="6"/>
        <v>8.725000000000001</v>
      </c>
    </row>
    <row r="515" spans="1:7" ht="15" customHeight="1">
      <c r="A515" s="168"/>
      <c r="B515" s="191"/>
      <c r="C515" s="160"/>
      <c r="D515" s="162"/>
      <c r="E515" s="162"/>
      <c r="F515" s="162"/>
      <c r="G515" s="169"/>
    </row>
    <row r="516" spans="1:7" ht="15" customHeight="1">
      <c r="A516" s="168" t="s">
        <v>4</v>
      </c>
      <c r="B516" s="191" t="s">
        <v>160</v>
      </c>
      <c r="C516" s="160" t="s">
        <v>69</v>
      </c>
      <c r="D516" s="162">
        <v>4</v>
      </c>
      <c r="E516" s="162">
        <v>2.39</v>
      </c>
      <c r="F516" s="162">
        <f t="shared" si="5"/>
        <v>9.56</v>
      </c>
      <c r="G516" s="169">
        <f t="shared" si="6"/>
        <v>9.56</v>
      </c>
    </row>
    <row r="517" spans="1:7" ht="15" customHeight="1">
      <c r="A517" s="168"/>
      <c r="B517" s="191"/>
      <c r="C517" s="160"/>
      <c r="D517" s="162"/>
      <c r="E517" s="162"/>
      <c r="F517" s="162"/>
      <c r="G517" s="169"/>
    </row>
    <row r="518" spans="1:7" ht="15" customHeight="1">
      <c r="A518" s="168" t="s">
        <v>126</v>
      </c>
      <c r="B518" s="191" t="s">
        <v>208</v>
      </c>
      <c r="C518" s="160" t="s">
        <v>71</v>
      </c>
      <c r="D518" s="162">
        <v>0.03</v>
      </c>
      <c r="E518" s="162">
        <v>605</v>
      </c>
      <c r="F518" s="162">
        <f t="shared" si="5"/>
        <v>18.15</v>
      </c>
      <c r="G518" s="169">
        <f t="shared" si="6"/>
        <v>18.15</v>
      </c>
    </row>
    <row r="519" spans="1:7" ht="15" customHeight="1">
      <c r="A519" s="168"/>
      <c r="B519" s="191"/>
      <c r="C519" s="160"/>
      <c r="D519" s="162"/>
      <c r="E519" s="162"/>
      <c r="F519" s="162"/>
      <c r="G519" s="169"/>
    </row>
    <row r="520" spans="1:7" ht="15" customHeight="1">
      <c r="A520" s="168" t="s">
        <v>122</v>
      </c>
      <c r="B520" s="191" t="s">
        <v>209</v>
      </c>
      <c r="C520" s="160" t="s">
        <v>96</v>
      </c>
      <c r="D520" s="162">
        <v>4.16</v>
      </c>
      <c r="E520" s="162">
        <v>0.77</v>
      </c>
      <c r="F520" s="162">
        <f t="shared" si="5"/>
        <v>3.2032000000000003</v>
      </c>
      <c r="G520" s="169">
        <f t="shared" si="6"/>
        <v>3.2032000000000003</v>
      </c>
    </row>
    <row r="521" spans="1:7" ht="15" customHeight="1">
      <c r="A521" s="168"/>
      <c r="B521" s="191"/>
      <c r="C521" s="160"/>
      <c r="D521" s="162"/>
      <c r="E521" s="162"/>
      <c r="F521" s="162"/>
      <c r="G521" s="169"/>
    </row>
    <row r="522" spans="1:7" ht="15" customHeight="1">
      <c r="A522" s="168" t="s">
        <v>127</v>
      </c>
      <c r="B522" s="191" t="s">
        <v>210</v>
      </c>
      <c r="C522" s="160" t="s">
        <v>97</v>
      </c>
      <c r="D522" s="162">
        <v>3</v>
      </c>
      <c r="E522" s="162">
        <v>0.13</v>
      </c>
      <c r="F522" s="162">
        <f t="shared" si="5"/>
        <v>0.39</v>
      </c>
      <c r="G522" s="169">
        <f t="shared" si="6"/>
        <v>0.39</v>
      </c>
    </row>
    <row r="523" spans="1:7" ht="15" customHeight="1">
      <c r="A523" s="168"/>
      <c r="B523" s="191"/>
      <c r="C523" s="160"/>
      <c r="D523" s="162"/>
      <c r="E523" s="162"/>
      <c r="F523" s="162"/>
      <c r="G523" s="169"/>
    </row>
    <row r="524" spans="1:7" ht="15" customHeight="1">
      <c r="A524" s="168" t="s">
        <v>128</v>
      </c>
      <c r="B524" s="191" t="s">
        <v>211</v>
      </c>
      <c r="C524" s="160" t="s">
        <v>96</v>
      </c>
      <c r="D524" s="162">
        <v>1</v>
      </c>
      <c r="E524" s="162">
        <v>0.98</v>
      </c>
      <c r="F524" s="162">
        <f t="shared" si="5"/>
        <v>0.98</v>
      </c>
      <c r="G524" s="169">
        <f t="shared" si="6"/>
        <v>0.98</v>
      </c>
    </row>
    <row r="525" spans="1:7" ht="15" customHeight="1">
      <c r="A525" s="168"/>
      <c r="B525" s="191"/>
      <c r="C525" s="160"/>
      <c r="D525" s="162"/>
      <c r="E525" s="162"/>
      <c r="F525" s="162"/>
      <c r="G525" s="169"/>
    </row>
    <row r="526" spans="1:7" ht="15" customHeight="1">
      <c r="A526" s="168" t="s">
        <v>123</v>
      </c>
      <c r="B526" s="191" t="s">
        <v>212</v>
      </c>
      <c r="C526" s="160" t="s">
        <v>92</v>
      </c>
      <c r="D526" s="162">
        <v>0.99</v>
      </c>
      <c r="E526" s="162">
        <v>0.54</v>
      </c>
      <c r="F526" s="162">
        <f t="shared" si="5"/>
        <v>0.5346000000000001</v>
      </c>
      <c r="G526" s="169">
        <f t="shared" si="6"/>
        <v>0.5346000000000001</v>
      </c>
    </row>
    <row r="527" spans="1:7" ht="15" customHeight="1">
      <c r="A527" s="168"/>
      <c r="B527" s="191"/>
      <c r="C527" s="160"/>
      <c r="D527" s="162"/>
      <c r="E527" s="162"/>
      <c r="F527" s="162"/>
      <c r="G527" s="169"/>
    </row>
    <row r="528" spans="1:7" ht="25.5">
      <c r="A528" s="168" t="s">
        <v>129</v>
      </c>
      <c r="B528" s="191" t="s">
        <v>213</v>
      </c>
      <c r="C528" s="160" t="s">
        <v>94</v>
      </c>
      <c r="D528" s="162">
        <v>0.35</v>
      </c>
      <c r="E528" s="162">
        <v>9.71</v>
      </c>
      <c r="F528" s="162">
        <f t="shared" si="5"/>
        <v>3.3985000000000003</v>
      </c>
      <c r="G528" s="169">
        <f t="shared" si="6"/>
        <v>3.3985000000000003</v>
      </c>
    </row>
    <row r="529" spans="1:7" ht="15" customHeight="1">
      <c r="A529" s="168"/>
      <c r="B529" s="191"/>
      <c r="C529" s="160"/>
      <c r="D529" s="162"/>
      <c r="E529" s="162"/>
      <c r="F529" s="162"/>
      <c r="G529" s="169"/>
    </row>
    <row r="530" spans="1:7" ht="25.5">
      <c r="A530" s="168" t="s">
        <v>130</v>
      </c>
      <c r="B530" s="191" t="s">
        <v>214</v>
      </c>
      <c r="C530" s="160" t="s">
        <v>94</v>
      </c>
      <c r="D530" s="162">
        <v>0.9</v>
      </c>
      <c r="E530" s="162">
        <v>7</v>
      </c>
      <c r="F530" s="162">
        <f t="shared" si="5"/>
        <v>6.3</v>
      </c>
      <c r="G530" s="169">
        <f t="shared" si="6"/>
        <v>6.3</v>
      </c>
    </row>
    <row r="531" spans="1:7" ht="18.75" customHeight="1">
      <c r="A531" s="168"/>
      <c r="B531" s="159"/>
      <c r="C531" s="160"/>
      <c r="D531" s="161"/>
      <c r="E531" s="162"/>
      <c r="F531" s="162"/>
      <c r="G531" s="169"/>
    </row>
    <row r="532" spans="1:7" ht="18.75" customHeight="1">
      <c r="A532" s="168"/>
      <c r="B532" s="159"/>
      <c r="C532" s="160"/>
      <c r="D532" s="161"/>
      <c r="E532" s="162"/>
      <c r="F532" s="162"/>
      <c r="G532" s="169"/>
    </row>
    <row r="533" spans="1:7" ht="12.75" customHeight="1">
      <c r="A533" s="168"/>
      <c r="B533" s="159"/>
      <c r="C533" s="160"/>
      <c r="D533" s="161"/>
      <c r="E533" s="162"/>
      <c r="F533" s="162"/>
      <c r="G533" s="169"/>
    </row>
    <row r="534" spans="1:7" ht="19.5" customHeight="1" thickBot="1">
      <c r="A534" s="171"/>
      <c r="B534" s="172" t="str">
        <f>A509</f>
        <v>YU.074</v>
      </c>
      <c r="C534" s="173"/>
      <c r="D534" s="174"/>
      <c r="E534" s="175"/>
      <c r="F534" s="176" t="s">
        <v>388</v>
      </c>
      <c r="G534" s="177">
        <f>SUM(G511:G533)</f>
        <v>82.65129999999999</v>
      </c>
    </row>
    <row r="535" spans="4:7" ht="24.75" customHeight="1" thickBot="1">
      <c r="D535" s="151"/>
      <c r="E535" s="150"/>
      <c r="F535" s="150"/>
      <c r="G535" s="150"/>
    </row>
    <row r="536" spans="1:7" ht="19.5" customHeight="1">
      <c r="A536" s="164" t="s">
        <v>482</v>
      </c>
      <c r="B536" s="566" t="s">
        <v>548</v>
      </c>
      <c r="C536" s="567"/>
      <c r="D536" s="567"/>
      <c r="E536" s="567"/>
      <c r="F536" s="568"/>
      <c r="G536" s="165" t="s">
        <v>484</v>
      </c>
    </row>
    <row r="537" spans="1:7" ht="19.5" customHeight="1" thickBot="1">
      <c r="A537" s="178" t="s">
        <v>342</v>
      </c>
      <c r="B537" s="569"/>
      <c r="C537" s="570"/>
      <c r="D537" s="570"/>
      <c r="E537" s="570"/>
      <c r="F537" s="571"/>
      <c r="G537" s="179" t="s">
        <v>524</v>
      </c>
    </row>
    <row r="538" spans="1:7" ht="19.5" customHeight="1">
      <c r="A538" s="180" t="s">
        <v>348</v>
      </c>
      <c r="B538" s="262" t="s">
        <v>483</v>
      </c>
      <c r="C538" s="262" t="s">
        <v>381</v>
      </c>
      <c r="D538" s="263" t="s">
        <v>485</v>
      </c>
      <c r="E538" s="264" t="s">
        <v>486</v>
      </c>
      <c r="F538" s="264" t="s">
        <v>487</v>
      </c>
      <c r="G538" s="184"/>
    </row>
    <row r="539" spans="1:7" ht="15" customHeight="1">
      <c r="A539" s="166"/>
      <c r="B539" s="265"/>
      <c r="C539" s="266"/>
      <c r="D539" s="267"/>
      <c r="E539" s="268"/>
      <c r="F539" s="268"/>
      <c r="G539" s="167"/>
    </row>
    <row r="540" spans="1:7" ht="15" customHeight="1">
      <c r="A540" s="168" t="s">
        <v>461</v>
      </c>
      <c r="B540" s="191" t="s">
        <v>475</v>
      </c>
      <c r="C540" s="160" t="s">
        <v>457</v>
      </c>
      <c r="D540" s="162">
        <v>8</v>
      </c>
      <c r="E540" s="162">
        <v>5.98</v>
      </c>
      <c r="F540" s="162">
        <f>D540*E540</f>
        <v>47.84</v>
      </c>
      <c r="G540" s="169">
        <f>F540</f>
        <v>47.84</v>
      </c>
    </row>
    <row r="541" spans="1:7" ht="15" customHeight="1">
      <c r="A541" s="168"/>
      <c r="B541" s="191"/>
      <c r="C541" s="160"/>
      <c r="D541" s="162"/>
      <c r="E541" s="162"/>
      <c r="F541" s="162"/>
      <c r="G541" s="169"/>
    </row>
    <row r="542" spans="1:7" ht="15" customHeight="1">
      <c r="A542" s="168" t="s">
        <v>9</v>
      </c>
      <c r="B542" s="191" t="s">
        <v>476</v>
      </c>
      <c r="C542" s="160" t="s">
        <v>457</v>
      </c>
      <c r="D542" s="162">
        <v>6</v>
      </c>
      <c r="E542" s="162">
        <v>5.98</v>
      </c>
      <c r="F542" s="162">
        <f>D542*E542</f>
        <v>35.88</v>
      </c>
      <c r="G542" s="169">
        <f>F542</f>
        <v>35.88</v>
      </c>
    </row>
    <row r="543" spans="1:7" ht="15" customHeight="1">
      <c r="A543" s="168"/>
      <c r="B543" s="191"/>
      <c r="C543" s="160"/>
      <c r="D543" s="162"/>
      <c r="E543" s="162"/>
      <c r="F543" s="162"/>
      <c r="G543" s="169"/>
    </row>
    <row r="544" spans="1:7" ht="15" customHeight="1">
      <c r="A544" s="168" t="s">
        <v>466</v>
      </c>
      <c r="B544" s="191" t="s">
        <v>477</v>
      </c>
      <c r="C544" s="160" t="s">
        <v>457</v>
      </c>
      <c r="D544" s="162">
        <v>3</v>
      </c>
      <c r="E544" s="162">
        <v>6.5</v>
      </c>
      <c r="F544" s="162">
        <f>D544*E544</f>
        <v>19.5</v>
      </c>
      <c r="G544" s="169">
        <f>F544</f>
        <v>19.5</v>
      </c>
    </row>
    <row r="545" spans="1:7" ht="15" customHeight="1">
      <c r="A545" s="168"/>
      <c r="B545" s="191"/>
      <c r="C545" s="160"/>
      <c r="D545" s="162"/>
      <c r="E545" s="162"/>
      <c r="F545" s="162"/>
      <c r="G545" s="169"/>
    </row>
    <row r="546" spans="1:7" ht="15" customHeight="1">
      <c r="A546" s="168" t="s">
        <v>514</v>
      </c>
      <c r="B546" s="191" t="s">
        <v>478</v>
      </c>
      <c r="C546" s="160" t="s">
        <v>457</v>
      </c>
      <c r="D546" s="162">
        <v>2</v>
      </c>
      <c r="E546" s="162">
        <v>3.36</v>
      </c>
      <c r="F546" s="162">
        <f>D546*E546</f>
        <v>6.72</v>
      </c>
      <c r="G546" s="169">
        <f>F546</f>
        <v>6.72</v>
      </c>
    </row>
    <row r="547" spans="1:7" ht="15" customHeight="1">
      <c r="A547" s="168"/>
      <c r="B547" s="269"/>
      <c r="C547" s="261"/>
      <c r="D547" s="270"/>
      <c r="E547" s="271"/>
      <c r="F547" s="271"/>
      <c r="G547" s="169"/>
    </row>
    <row r="548" spans="1:7" ht="15" customHeight="1">
      <c r="A548" s="168" t="s">
        <v>532</v>
      </c>
      <c r="B548" s="191" t="s">
        <v>480</v>
      </c>
      <c r="C548" s="160" t="s">
        <v>456</v>
      </c>
      <c r="D548" s="162">
        <v>16</v>
      </c>
      <c r="E548" s="162">
        <v>11.95</v>
      </c>
      <c r="F548" s="162">
        <f>D548*E548</f>
        <v>191.2</v>
      </c>
      <c r="G548" s="169">
        <f aca="true" t="shared" si="7" ref="G548:G554">F548</f>
        <v>191.2</v>
      </c>
    </row>
    <row r="549" spans="1:7" ht="15" customHeight="1">
      <c r="A549" s="168"/>
      <c r="B549" s="191"/>
      <c r="C549" s="160"/>
      <c r="D549" s="162"/>
      <c r="E549" s="162"/>
      <c r="F549" s="162"/>
      <c r="G549" s="169"/>
    </row>
    <row r="550" spans="1:7" ht="15" customHeight="1">
      <c r="A550" s="168" t="s">
        <v>467</v>
      </c>
      <c r="B550" s="191" t="s">
        <v>131</v>
      </c>
      <c r="C550" s="160" t="s">
        <v>457</v>
      </c>
      <c r="D550" s="162">
        <v>8</v>
      </c>
      <c r="E550" s="162">
        <v>89.14</v>
      </c>
      <c r="F550" s="162">
        <f>D550*E550</f>
        <v>713.12</v>
      </c>
      <c r="G550" s="169">
        <f t="shared" si="7"/>
        <v>713.12</v>
      </c>
    </row>
    <row r="551" spans="1:7" ht="15" customHeight="1">
      <c r="A551" s="168"/>
      <c r="B551" s="191"/>
      <c r="C551" s="160"/>
      <c r="D551" s="162"/>
      <c r="E551" s="162"/>
      <c r="F551" s="162"/>
      <c r="G551" s="169"/>
    </row>
    <row r="552" spans="1:7" ht="15" customHeight="1">
      <c r="A552" s="168" t="s">
        <v>114</v>
      </c>
      <c r="B552" s="191" t="s">
        <v>479</v>
      </c>
      <c r="C552" s="261" t="s">
        <v>531</v>
      </c>
      <c r="D552" s="162">
        <v>0.24</v>
      </c>
      <c r="E552" s="162">
        <v>680</v>
      </c>
      <c r="F552" s="162">
        <f>D552*E552</f>
        <v>163.2</v>
      </c>
      <c r="G552" s="169">
        <f t="shared" si="7"/>
        <v>163.2</v>
      </c>
    </row>
    <row r="553" spans="1:7" ht="15" customHeight="1">
      <c r="A553" s="168"/>
      <c r="B553" s="191"/>
      <c r="C553" s="160"/>
      <c r="D553" s="162"/>
      <c r="E553" s="162"/>
      <c r="F553" s="162"/>
      <c r="G553" s="169"/>
    </row>
    <row r="554" spans="1:7" ht="15" customHeight="1">
      <c r="A554" s="168" t="s">
        <v>26</v>
      </c>
      <c r="B554" s="191" t="s">
        <v>132</v>
      </c>
      <c r="C554" s="160" t="s">
        <v>133</v>
      </c>
      <c r="D554" s="162">
        <v>1</v>
      </c>
      <c r="E554" s="162">
        <v>500</v>
      </c>
      <c r="F554" s="162">
        <f>D554*E554</f>
        <v>500</v>
      </c>
      <c r="G554" s="169">
        <f t="shared" si="7"/>
        <v>500</v>
      </c>
    </row>
    <row r="555" spans="1:7" ht="15" customHeight="1">
      <c r="A555" s="168"/>
      <c r="B555" s="159"/>
      <c r="C555" s="160"/>
      <c r="D555" s="161"/>
      <c r="E555" s="162"/>
      <c r="F555" s="162"/>
      <c r="G555" s="169"/>
    </row>
    <row r="556" spans="1:7" ht="15" customHeight="1">
      <c r="A556" s="168"/>
      <c r="B556" s="159"/>
      <c r="C556" s="160"/>
      <c r="D556" s="161"/>
      <c r="E556" s="162"/>
      <c r="F556" s="162"/>
      <c r="G556" s="169"/>
    </row>
    <row r="557" spans="1:7" ht="15" customHeight="1">
      <c r="A557" s="168"/>
      <c r="B557" s="159"/>
      <c r="C557" s="160"/>
      <c r="D557" s="161"/>
      <c r="E557" s="162"/>
      <c r="F557" s="162"/>
      <c r="G557" s="169"/>
    </row>
    <row r="558" spans="1:7" ht="19.5" customHeight="1" thickBot="1">
      <c r="A558" s="171"/>
      <c r="B558" s="172" t="str">
        <f>A537</f>
        <v>YU.075</v>
      </c>
      <c r="C558" s="173"/>
      <c r="D558" s="174"/>
      <c r="E558" s="175"/>
      <c r="F558" s="176" t="s">
        <v>388</v>
      </c>
      <c r="G558" s="177">
        <f>SUM(G539:G557)</f>
        <v>1677.46</v>
      </c>
    </row>
    <row r="559" spans="4:7" ht="15" customHeight="1" thickBot="1">
      <c r="D559" s="151"/>
      <c r="E559" s="150"/>
      <c r="F559" s="150"/>
      <c r="G559" s="150"/>
    </row>
    <row r="560" spans="1:7" ht="19.5" customHeight="1">
      <c r="A560" s="164" t="s">
        <v>482</v>
      </c>
      <c r="B560" s="566" t="s">
        <v>263</v>
      </c>
      <c r="C560" s="567"/>
      <c r="D560" s="567"/>
      <c r="E560" s="567"/>
      <c r="F560" s="568"/>
      <c r="G560" s="165" t="s">
        <v>484</v>
      </c>
    </row>
    <row r="561" spans="1:7" ht="19.5" customHeight="1" thickBot="1">
      <c r="A561" s="178" t="s">
        <v>343</v>
      </c>
      <c r="B561" s="569"/>
      <c r="C561" s="570"/>
      <c r="D561" s="570"/>
      <c r="E561" s="570"/>
      <c r="F561" s="571"/>
      <c r="G561" s="179" t="s">
        <v>524</v>
      </c>
    </row>
    <row r="562" spans="1:7" ht="19.5" customHeight="1">
      <c r="A562" s="180" t="s">
        <v>348</v>
      </c>
      <c r="B562" s="262" t="s">
        <v>483</v>
      </c>
      <c r="C562" s="262" t="s">
        <v>381</v>
      </c>
      <c r="D562" s="263" t="s">
        <v>485</v>
      </c>
      <c r="E562" s="264" t="s">
        <v>486</v>
      </c>
      <c r="F562" s="264" t="s">
        <v>487</v>
      </c>
      <c r="G562" s="184"/>
    </row>
    <row r="563" spans="1:7" ht="15" customHeight="1">
      <c r="A563" s="166"/>
      <c r="B563" s="265"/>
      <c r="C563" s="266"/>
      <c r="D563" s="267"/>
      <c r="E563" s="268"/>
      <c r="F563" s="268"/>
      <c r="G563" s="167"/>
    </row>
    <row r="564" spans="1:7" ht="15" customHeight="1">
      <c r="A564" s="168" t="s">
        <v>461</v>
      </c>
      <c r="B564" s="191" t="s">
        <v>475</v>
      </c>
      <c r="C564" s="160" t="s">
        <v>457</v>
      </c>
      <c r="D564" s="162">
        <v>2</v>
      </c>
      <c r="E564" s="162">
        <v>5.98</v>
      </c>
      <c r="F564" s="162">
        <f>D564*E564</f>
        <v>11.96</v>
      </c>
      <c r="G564" s="169">
        <f>F564</f>
        <v>11.96</v>
      </c>
    </row>
    <row r="565" spans="1:7" ht="15" customHeight="1">
      <c r="A565" s="168"/>
      <c r="B565" s="191"/>
      <c r="C565" s="160"/>
      <c r="D565" s="162"/>
      <c r="E565" s="162"/>
      <c r="F565" s="162"/>
      <c r="G565" s="169"/>
    </row>
    <row r="566" spans="1:7" ht="15" customHeight="1">
      <c r="A566" s="168" t="s">
        <v>9</v>
      </c>
      <c r="B566" s="191" t="s">
        <v>476</v>
      </c>
      <c r="C566" s="160" t="s">
        <v>457</v>
      </c>
      <c r="D566" s="162">
        <v>1.5</v>
      </c>
      <c r="E566" s="162">
        <v>5.98</v>
      </c>
      <c r="F566" s="162">
        <f>D566*E566</f>
        <v>8.97</v>
      </c>
      <c r="G566" s="169">
        <f>F566</f>
        <v>8.97</v>
      </c>
    </row>
    <row r="567" spans="1:7" ht="15" customHeight="1">
      <c r="A567" s="168"/>
      <c r="B567" s="269"/>
      <c r="C567" s="261"/>
      <c r="D567" s="271"/>
      <c r="E567" s="271"/>
      <c r="F567" s="271"/>
      <c r="G567" s="169"/>
    </row>
    <row r="568" spans="1:7" ht="15" customHeight="1">
      <c r="A568" s="168" t="s">
        <v>532</v>
      </c>
      <c r="B568" s="191" t="s">
        <v>480</v>
      </c>
      <c r="C568" s="160" t="s">
        <v>456</v>
      </c>
      <c r="D568" s="162">
        <v>3</v>
      </c>
      <c r="E568" s="162">
        <v>11.95</v>
      </c>
      <c r="F568" s="162">
        <f>D568*E568</f>
        <v>35.849999999999994</v>
      </c>
      <c r="G568" s="169">
        <f>F568</f>
        <v>35.849999999999994</v>
      </c>
    </row>
    <row r="569" spans="1:7" ht="15" customHeight="1">
      <c r="A569" s="168"/>
      <c r="B569" s="191"/>
      <c r="C569" s="160"/>
      <c r="D569" s="162"/>
      <c r="E569" s="162"/>
      <c r="F569" s="162"/>
      <c r="G569" s="169"/>
    </row>
    <row r="570" spans="1:7" ht="15" customHeight="1">
      <c r="A570" s="168" t="s">
        <v>467</v>
      </c>
      <c r="B570" s="191" t="s">
        <v>131</v>
      </c>
      <c r="C570" s="160" t="s">
        <v>457</v>
      </c>
      <c r="D570" s="162">
        <v>1.5</v>
      </c>
      <c r="E570" s="162">
        <v>89.14</v>
      </c>
      <c r="F570" s="162">
        <f>D570*E570</f>
        <v>133.71</v>
      </c>
      <c r="G570" s="169">
        <f>F570</f>
        <v>133.71</v>
      </c>
    </row>
    <row r="571" spans="1:7" ht="15" customHeight="1">
      <c r="A571" s="168"/>
      <c r="B571" s="159"/>
      <c r="C571" s="160"/>
      <c r="D571" s="162"/>
      <c r="E571" s="162"/>
      <c r="F571" s="162"/>
      <c r="G571" s="169"/>
    </row>
    <row r="572" spans="1:7" ht="15" customHeight="1">
      <c r="A572" s="168" t="s">
        <v>135</v>
      </c>
      <c r="B572" s="269" t="s">
        <v>134</v>
      </c>
      <c r="C572" s="261" t="s">
        <v>96</v>
      </c>
      <c r="D572" s="271">
        <v>200</v>
      </c>
      <c r="E572" s="271">
        <v>4.3</v>
      </c>
      <c r="F572" s="162">
        <f>D572*E572</f>
        <v>860</v>
      </c>
      <c r="G572" s="169">
        <f>F572</f>
        <v>860</v>
      </c>
    </row>
    <row r="573" spans="1:7" ht="19.5" customHeight="1">
      <c r="A573" s="168"/>
      <c r="B573" s="159"/>
      <c r="C573" s="160"/>
      <c r="D573" s="162"/>
      <c r="E573" s="162"/>
      <c r="F573" s="162"/>
      <c r="G573" s="169"/>
    </row>
    <row r="574" spans="1:7" ht="19.5" customHeight="1">
      <c r="A574" s="168"/>
      <c r="B574" s="159"/>
      <c r="C574" s="160"/>
      <c r="D574" s="162"/>
      <c r="E574" s="162"/>
      <c r="F574" s="162"/>
      <c r="G574" s="169"/>
    </row>
    <row r="575" spans="1:7" ht="17.25" customHeight="1">
      <c r="A575" s="168"/>
      <c r="B575" s="159"/>
      <c r="C575" s="160"/>
      <c r="D575" s="162"/>
      <c r="E575" s="162"/>
      <c r="F575" s="162"/>
      <c r="G575" s="169"/>
    </row>
    <row r="576" spans="1:7" ht="19.5" customHeight="1" thickBot="1">
      <c r="A576" s="171"/>
      <c r="B576" s="172" t="str">
        <f>A561</f>
        <v>YU.076</v>
      </c>
      <c r="C576" s="173"/>
      <c r="D576" s="174"/>
      <c r="E576" s="175"/>
      <c r="F576" s="176" t="s">
        <v>388</v>
      </c>
      <c r="G576" s="177">
        <f>SUM(G563:G575)</f>
        <v>1050.49</v>
      </c>
    </row>
    <row r="577" spans="4:7" ht="24.75" customHeight="1" thickBot="1">
      <c r="D577" s="151"/>
      <c r="E577" s="150"/>
      <c r="F577" s="150"/>
      <c r="G577" s="150"/>
    </row>
    <row r="578" spans="1:7" ht="19.5" customHeight="1">
      <c r="A578" s="164" t="s">
        <v>482</v>
      </c>
      <c r="B578" s="560" t="s">
        <v>534</v>
      </c>
      <c r="C578" s="561"/>
      <c r="D578" s="561"/>
      <c r="E578" s="561"/>
      <c r="F578" s="562"/>
      <c r="G578" s="165" t="s">
        <v>484</v>
      </c>
    </row>
    <row r="579" spans="1:7" ht="19.5" customHeight="1" thickBot="1">
      <c r="A579" s="178" t="s">
        <v>344</v>
      </c>
      <c r="B579" s="563"/>
      <c r="C579" s="564"/>
      <c r="D579" s="564"/>
      <c r="E579" s="564"/>
      <c r="F579" s="565"/>
      <c r="G579" s="179" t="s">
        <v>380</v>
      </c>
    </row>
    <row r="580" spans="1:7" ht="19.5" customHeight="1">
      <c r="A580" s="180" t="s">
        <v>348</v>
      </c>
      <c r="B580" s="181" t="s">
        <v>483</v>
      </c>
      <c r="C580" s="181" t="s">
        <v>381</v>
      </c>
      <c r="D580" s="182" t="s">
        <v>485</v>
      </c>
      <c r="E580" s="183" t="s">
        <v>486</v>
      </c>
      <c r="F580" s="183" t="s">
        <v>487</v>
      </c>
      <c r="G580" s="184"/>
    </row>
    <row r="581" spans="1:7" ht="15" customHeight="1">
      <c r="A581" s="166"/>
      <c r="B581" s="155"/>
      <c r="C581" s="156"/>
      <c r="D581" s="157"/>
      <c r="E581" s="158"/>
      <c r="F581" s="158"/>
      <c r="G581" s="167"/>
    </row>
    <row r="582" spans="1:7" ht="15" customHeight="1">
      <c r="A582" s="168" t="s">
        <v>461</v>
      </c>
      <c r="B582" s="191" t="s">
        <v>475</v>
      </c>
      <c r="C582" s="160" t="s">
        <v>457</v>
      </c>
      <c r="D582" s="162">
        <v>1</v>
      </c>
      <c r="E582" s="162">
        <v>5.98</v>
      </c>
      <c r="F582" s="162">
        <f>D582*E582</f>
        <v>5.98</v>
      </c>
      <c r="G582" s="169">
        <f>F582</f>
        <v>5.98</v>
      </c>
    </row>
    <row r="583" spans="1:7" ht="15" customHeight="1">
      <c r="A583" s="168"/>
      <c r="B583" s="191"/>
      <c r="C583" s="160"/>
      <c r="D583" s="162"/>
      <c r="E583" s="162"/>
      <c r="F583" s="162"/>
      <c r="G583" s="169"/>
    </row>
    <row r="584" spans="1:7" ht="15" customHeight="1">
      <c r="A584" s="168" t="s">
        <v>9</v>
      </c>
      <c r="B584" s="191" t="s">
        <v>476</v>
      </c>
      <c r="C584" s="160" t="s">
        <v>457</v>
      </c>
      <c r="D584" s="162">
        <v>0.75</v>
      </c>
      <c r="E584" s="162">
        <v>5.98</v>
      </c>
      <c r="F584" s="162">
        <f>D584*E584</f>
        <v>4.485</v>
      </c>
      <c r="G584" s="169">
        <f>F584</f>
        <v>4.485</v>
      </c>
    </row>
    <row r="585" spans="1:7" ht="15" customHeight="1">
      <c r="A585" s="168"/>
      <c r="B585" s="191"/>
      <c r="C585" s="160"/>
      <c r="D585" s="162"/>
      <c r="E585" s="162"/>
      <c r="F585" s="162"/>
      <c r="G585" s="169"/>
    </row>
    <row r="586" spans="1:7" ht="15" customHeight="1">
      <c r="A586" s="168" t="s">
        <v>466</v>
      </c>
      <c r="B586" s="191" t="s">
        <v>477</v>
      </c>
      <c r="C586" s="160" t="s">
        <v>457</v>
      </c>
      <c r="D586" s="162">
        <v>0.25</v>
      </c>
      <c r="E586" s="162">
        <v>6.5</v>
      </c>
      <c r="F586" s="162">
        <f>D586*E586</f>
        <v>1.625</v>
      </c>
      <c r="G586" s="169">
        <f>F586</f>
        <v>1.625</v>
      </c>
    </row>
    <row r="587" spans="1:7" ht="15" customHeight="1">
      <c r="A587" s="168"/>
      <c r="B587" s="191"/>
      <c r="C587" s="160"/>
      <c r="D587" s="162"/>
      <c r="E587" s="162"/>
      <c r="F587" s="162"/>
      <c r="G587" s="169"/>
    </row>
    <row r="588" spans="1:7" ht="15" customHeight="1">
      <c r="A588" s="168" t="s">
        <v>514</v>
      </c>
      <c r="B588" s="191" t="s">
        <v>478</v>
      </c>
      <c r="C588" s="160" t="s">
        <v>457</v>
      </c>
      <c r="D588" s="162">
        <v>0.25</v>
      </c>
      <c r="E588" s="162">
        <v>3.36</v>
      </c>
      <c r="F588" s="162">
        <f>D588*E588</f>
        <v>0.84</v>
      </c>
      <c r="G588" s="169">
        <f aca="true" t="shared" si="8" ref="G588:G596">F588</f>
        <v>0.84</v>
      </c>
    </row>
    <row r="589" spans="1:7" ht="15" customHeight="1">
      <c r="A589" s="168"/>
      <c r="B589" s="191"/>
      <c r="C589" s="160"/>
      <c r="D589" s="162"/>
      <c r="E589" s="162"/>
      <c r="F589" s="162"/>
      <c r="G589" s="169"/>
    </row>
    <row r="590" spans="1:7" ht="15" customHeight="1">
      <c r="A590" s="168" t="s">
        <v>532</v>
      </c>
      <c r="B590" s="191" t="s">
        <v>480</v>
      </c>
      <c r="C590" s="160" t="s">
        <v>456</v>
      </c>
      <c r="D590" s="162">
        <v>1.5</v>
      </c>
      <c r="E590" s="162">
        <v>11.95</v>
      </c>
      <c r="F590" s="162">
        <f aca="true" t="shared" si="9" ref="F590:F596">D590*E590</f>
        <v>17.924999999999997</v>
      </c>
      <c r="G590" s="169">
        <f t="shared" si="8"/>
        <v>17.924999999999997</v>
      </c>
    </row>
    <row r="591" spans="1:7" ht="15" customHeight="1">
      <c r="A591" s="168"/>
      <c r="B591" s="191"/>
      <c r="C591" s="160"/>
      <c r="D591" s="162"/>
      <c r="E591" s="162"/>
      <c r="F591" s="162"/>
      <c r="G591" s="169"/>
    </row>
    <row r="592" spans="1:7" ht="15" customHeight="1">
      <c r="A592" s="168" t="s">
        <v>467</v>
      </c>
      <c r="B592" s="191" t="s">
        <v>458</v>
      </c>
      <c r="C592" s="160" t="s">
        <v>457</v>
      </c>
      <c r="D592" s="162">
        <v>0.25</v>
      </c>
      <c r="E592" s="162">
        <v>89.14</v>
      </c>
      <c r="F592" s="162">
        <f t="shared" si="9"/>
        <v>22.285</v>
      </c>
      <c r="G592" s="169">
        <f t="shared" si="8"/>
        <v>22.285</v>
      </c>
    </row>
    <row r="593" spans="1:7" ht="15" customHeight="1">
      <c r="A593" s="168"/>
      <c r="B593" s="191"/>
      <c r="C593" s="160"/>
      <c r="D593" s="162"/>
      <c r="E593" s="162"/>
      <c r="F593" s="162"/>
      <c r="G593" s="169"/>
    </row>
    <row r="594" spans="1:7" ht="15" customHeight="1">
      <c r="A594" s="168" t="s">
        <v>114</v>
      </c>
      <c r="B594" s="191" t="s">
        <v>479</v>
      </c>
      <c r="C594" s="261" t="s">
        <v>531</v>
      </c>
      <c r="D594" s="162">
        <v>0.03</v>
      </c>
      <c r="E594" s="162">
        <v>680</v>
      </c>
      <c r="F594" s="162">
        <f t="shared" si="9"/>
        <v>20.4</v>
      </c>
      <c r="G594" s="169">
        <f t="shared" si="8"/>
        <v>20.4</v>
      </c>
    </row>
    <row r="595" spans="1:7" ht="15" customHeight="1">
      <c r="A595" s="168"/>
      <c r="B595" s="191"/>
      <c r="C595" s="160"/>
      <c r="D595" s="162"/>
      <c r="E595" s="162"/>
      <c r="F595" s="162"/>
      <c r="G595" s="169"/>
    </row>
    <row r="596" spans="1:7" ht="15" customHeight="1">
      <c r="A596" s="168" t="s">
        <v>467</v>
      </c>
      <c r="B596" s="191" t="s">
        <v>459</v>
      </c>
      <c r="C596" s="160" t="s">
        <v>457</v>
      </c>
      <c r="D596" s="162">
        <v>0.5</v>
      </c>
      <c r="E596" s="162">
        <v>89.14</v>
      </c>
      <c r="F596" s="162">
        <f t="shared" si="9"/>
        <v>44.57</v>
      </c>
      <c r="G596" s="169">
        <f t="shared" si="8"/>
        <v>44.57</v>
      </c>
    </row>
    <row r="597" spans="1:7" ht="15" customHeight="1">
      <c r="A597" s="168"/>
      <c r="B597" s="159"/>
      <c r="C597" s="160"/>
      <c r="D597" s="161"/>
      <c r="E597" s="162"/>
      <c r="F597" s="162"/>
      <c r="G597" s="169"/>
    </row>
    <row r="598" spans="1:7" ht="19.5" customHeight="1" thickBot="1">
      <c r="A598" s="171"/>
      <c r="B598" s="172" t="str">
        <f>A579</f>
        <v>YU.090</v>
      </c>
      <c r="C598" s="173"/>
      <c r="D598" s="174"/>
      <c r="E598" s="175"/>
      <c r="F598" s="176" t="s">
        <v>388</v>
      </c>
      <c r="G598" s="177">
        <f>SUM(G581:G597)</f>
        <v>118.10999999999999</v>
      </c>
    </row>
    <row r="599" spans="4:7" ht="15" customHeight="1" thickBot="1">
      <c r="D599" s="151"/>
      <c r="E599" s="150"/>
      <c r="F599" s="150"/>
      <c r="G599" s="150"/>
    </row>
    <row r="600" spans="1:7" ht="19.5" customHeight="1">
      <c r="A600" s="164" t="s">
        <v>482</v>
      </c>
      <c r="B600" s="560" t="s">
        <v>547</v>
      </c>
      <c r="C600" s="561"/>
      <c r="D600" s="561"/>
      <c r="E600" s="561"/>
      <c r="F600" s="562"/>
      <c r="G600" s="165" t="s">
        <v>484</v>
      </c>
    </row>
    <row r="601" spans="1:7" ht="19.5" customHeight="1" thickBot="1">
      <c r="A601" s="178" t="s">
        <v>345</v>
      </c>
      <c r="B601" s="563"/>
      <c r="C601" s="564"/>
      <c r="D601" s="564"/>
      <c r="E601" s="564"/>
      <c r="F601" s="565"/>
      <c r="G601" s="179" t="s">
        <v>524</v>
      </c>
    </row>
    <row r="602" spans="1:7" ht="19.5" customHeight="1">
      <c r="A602" s="180" t="s">
        <v>348</v>
      </c>
      <c r="B602" s="181" t="s">
        <v>483</v>
      </c>
      <c r="C602" s="181" t="s">
        <v>381</v>
      </c>
      <c r="D602" s="182" t="s">
        <v>485</v>
      </c>
      <c r="E602" s="183" t="s">
        <v>486</v>
      </c>
      <c r="F602" s="183" t="s">
        <v>487</v>
      </c>
      <c r="G602" s="184"/>
    </row>
    <row r="603" spans="1:7" ht="15" customHeight="1">
      <c r="A603" s="166"/>
      <c r="B603" s="155"/>
      <c r="C603" s="156"/>
      <c r="D603" s="157"/>
      <c r="E603" s="158"/>
      <c r="F603" s="158"/>
      <c r="G603" s="167"/>
    </row>
    <row r="604" spans="1:7" ht="15" customHeight="1">
      <c r="A604" s="168" t="s">
        <v>461</v>
      </c>
      <c r="B604" s="191" t="s">
        <v>475</v>
      </c>
      <c r="C604" s="160" t="s">
        <v>457</v>
      </c>
      <c r="D604" s="161">
        <v>150</v>
      </c>
      <c r="E604" s="162">
        <v>5.98</v>
      </c>
      <c r="F604" s="162">
        <f>D604*E604</f>
        <v>897.0000000000001</v>
      </c>
      <c r="G604" s="169">
        <f>F604</f>
        <v>897.0000000000001</v>
      </c>
    </row>
    <row r="605" spans="1:7" ht="15" customHeight="1">
      <c r="A605" s="168"/>
      <c r="B605" s="191"/>
      <c r="C605" s="160"/>
      <c r="D605" s="161"/>
      <c r="E605" s="162"/>
      <c r="F605" s="162"/>
      <c r="G605" s="169"/>
    </row>
    <row r="606" spans="1:7" ht="15" customHeight="1">
      <c r="A606" s="168" t="s">
        <v>9</v>
      </c>
      <c r="B606" s="191" t="s">
        <v>476</v>
      </c>
      <c r="C606" s="160" t="s">
        <v>457</v>
      </c>
      <c r="D606" s="161">
        <v>100</v>
      </c>
      <c r="E606" s="162">
        <v>5.98</v>
      </c>
      <c r="F606" s="162">
        <f>D606*E606</f>
        <v>598</v>
      </c>
      <c r="G606" s="169">
        <f>F606</f>
        <v>598</v>
      </c>
    </row>
    <row r="607" spans="1:7" ht="15" customHeight="1">
      <c r="A607" s="168"/>
      <c r="B607" s="191"/>
      <c r="C607" s="160"/>
      <c r="D607" s="161"/>
      <c r="E607" s="162"/>
      <c r="F607" s="162"/>
      <c r="G607" s="169"/>
    </row>
    <row r="608" spans="1:7" ht="15" customHeight="1">
      <c r="A608" s="168" t="s">
        <v>466</v>
      </c>
      <c r="B608" s="191" t="s">
        <v>477</v>
      </c>
      <c r="C608" s="160" t="s">
        <v>457</v>
      </c>
      <c r="D608" s="161">
        <v>30</v>
      </c>
      <c r="E608" s="162">
        <v>6.5</v>
      </c>
      <c r="F608" s="162">
        <f>D608*E608</f>
        <v>195</v>
      </c>
      <c r="G608" s="169">
        <f>F608</f>
        <v>195</v>
      </c>
    </row>
    <row r="609" spans="1:7" ht="15" customHeight="1">
      <c r="A609" s="168"/>
      <c r="B609" s="191"/>
      <c r="C609" s="160"/>
      <c r="D609" s="161"/>
      <c r="E609" s="162"/>
      <c r="F609" s="162"/>
      <c r="G609" s="169"/>
    </row>
    <row r="610" spans="1:7" ht="15" customHeight="1">
      <c r="A610" s="168" t="s">
        <v>514</v>
      </c>
      <c r="B610" s="191" t="s">
        <v>478</v>
      </c>
      <c r="C610" s="160" t="s">
        <v>456</v>
      </c>
      <c r="D610" s="161">
        <v>100</v>
      </c>
      <c r="E610" s="162">
        <v>3.36</v>
      </c>
      <c r="F610" s="162">
        <f>D610*E610</f>
        <v>336</v>
      </c>
      <c r="G610" s="169">
        <f>F610</f>
        <v>336</v>
      </c>
    </row>
    <row r="611" spans="1:7" ht="15" customHeight="1">
      <c r="A611" s="168"/>
      <c r="B611" s="159"/>
      <c r="C611" s="160"/>
      <c r="D611" s="161"/>
      <c r="E611" s="162"/>
      <c r="F611" s="162"/>
      <c r="G611" s="169"/>
    </row>
    <row r="612" spans="1:7" ht="15" customHeight="1">
      <c r="A612" s="168" t="s">
        <v>26</v>
      </c>
      <c r="B612" s="159" t="s">
        <v>468</v>
      </c>
      <c r="C612" s="160" t="s">
        <v>456</v>
      </c>
      <c r="D612" s="161">
        <v>300</v>
      </c>
      <c r="E612" s="162">
        <v>10</v>
      </c>
      <c r="F612" s="162">
        <f>D612*E612</f>
        <v>3000</v>
      </c>
      <c r="G612" s="169">
        <f>F612</f>
        <v>3000</v>
      </c>
    </row>
    <row r="613" spans="1:7" ht="15" customHeight="1">
      <c r="A613" s="168"/>
      <c r="B613" s="159"/>
      <c r="C613" s="160"/>
      <c r="D613" s="161"/>
      <c r="E613" s="162"/>
      <c r="F613" s="162"/>
      <c r="G613" s="169"/>
    </row>
    <row r="614" spans="1:7" ht="15" customHeight="1">
      <c r="A614" s="168" t="s">
        <v>26</v>
      </c>
      <c r="B614" s="159" t="s">
        <v>469</v>
      </c>
      <c r="C614" s="160" t="s">
        <v>470</v>
      </c>
      <c r="D614" s="161">
        <v>2</v>
      </c>
      <c r="E614" s="162">
        <v>1500</v>
      </c>
      <c r="F614" s="162">
        <f>D614*E614</f>
        <v>3000</v>
      </c>
      <c r="G614" s="169">
        <f>F614</f>
        <v>3000</v>
      </c>
    </row>
    <row r="615" spans="1:7" ht="18.75" customHeight="1">
      <c r="A615" s="168"/>
      <c r="B615" s="159"/>
      <c r="C615" s="160"/>
      <c r="D615" s="161"/>
      <c r="E615" s="162"/>
      <c r="F615" s="162"/>
      <c r="G615" s="169"/>
    </row>
    <row r="616" spans="1:7" ht="18.75" customHeight="1">
      <c r="A616" s="168"/>
      <c r="B616" s="159"/>
      <c r="C616" s="160"/>
      <c r="D616" s="161"/>
      <c r="E616" s="162"/>
      <c r="F616" s="162"/>
      <c r="G616" s="169"/>
    </row>
    <row r="617" spans="1:7" ht="18" customHeight="1">
      <c r="A617" s="168"/>
      <c r="B617" s="159"/>
      <c r="C617" s="160"/>
      <c r="D617" s="161"/>
      <c r="E617" s="162"/>
      <c r="F617" s="162"/>
      <c r="G617" s="169"/>
    </row>
    <row r="618" spans="1:7" ht="19.5" customHeight="1" thickBot="1">
      <c r="A618" s="171"/>
      <c r="B618" s="172" t="str">
        <f>A601</f>
        <v>YU.100</v>
      </c>
      <c r="C618" s="173"/>
      <c r="D618" s="174"/>
      <c r="E618" s="175"/>
      <c r="F618" s="176" t="s">
        <v>388</v>
      </c>
      <c r="G618" s="177">
        <f>SUM(G603:G617)</f>
        <v>8026</v>
      </c>
    </row>
    <row r="619" spans="4:7" ht="24.75" customHeight="1" thickBot="1">
      <c r="D619" s="151"/>
      <c r="E619" s="150"/>
      <c r="F619" s="150"/>
      <c r="G619" s="150"/>
    </row>
    <row r="620" spans="1:7" ht="19.5" customHeight="1">
      <c r="A620" s="164" t="s">
        <v>482</v>
      </c>
      <c r="B620" s="560" t="s">
        <v>546</v>
      </c>
      <c r="C620" s="561"/>
      <c r="D620" s="561"/>
      <c r="E620" s="561"/>
      <c r="F620" s="562"/>
      <c r="G620" s="165" t="s">
        <v>484</v>
      </c>
    </row>
    <row r="621" spans="1:7" ht="19.5" customHeight="1" thickBot="1">
      <c r="A621" s="178" t="s">
        <v>346</v>
      </c>
      <c r="B621" s="563"/>
      <c r="C621" s="564"/>
      <c r="D621" s="564"/>
      <c r="E621" s="564"/>
      <c r="F621" s="565"/>
      <c r="G621" s="179" t="s">
        <v>524</v>
      </c>
    </row>
    <row r="622" spans="1:7" ht="19.5" customHeight="1">
      <c r="A622" s="180" t="s">
        <v>348</v>
      </c>
      <c r="B622" s="181" t="s">
        <v>483</v>
      </c>
      <c r="C622" s="181" t="s">
        <v>381</v>
      </c>
      <c r="D622" s="182" t="s">
        <v>485</v>
      </c>
      <c r="E622" s="183" t="s">
        <v>486</v>
      </c>
      <c r="F622" s="183" t="s">
        <v>487</v>
      </c>
      <c r="G622" s="184"/>
    </row>
    <row r="623" spans="1:7" ht="15" customHeight="1">
      <c r="A623" s="166"/>
      <c r="B623" s="155"/>
      <c r="C623" s="156"/>
      <c r="D623" s="157"/>
      <c r="E623" s="158"/>
      <c r="F623" s="158"/>
      <c r="G623" s="167"/>
    </row>
    <row r="624" spans="1:7" ht="15" customHeight="1">
      <c r="A624" s="168" t="s">
        <v>461</v>
      </c>
      <c r="B624" s="191" t="s">
        <v>475</v>
      </c>
      <c r="C624" s="160" t="s">
        <v>457</v>
      </c>
      <c r="D624" s="161">
        <v>150</v>
      </c>
      <c r="E624" s="162">
        <v>5.98</v>
      </c>
      <c r="F624" s="162">
        <f>D624*E624</f>
        <v>897.0000000000001</v>
      </c>
      <c r="G624" s="169">
        <f>F624</f>
        <v>897.0000000000001</v>
      </c>
    </row>
    <row r="625" spans="1:7" ht="15" customHeight="1">
      <c r="A625" s="168"/>
      <c r="B625" s="191"/>
      <c r="C625" s="160"/>
      <c r="D625" s="161"/>
      <c r="E625" s="162"/>
      <c r="F625" s="162"/>
      <c r="G625" s="169"/>
    </row>
    <row r="626" spans="1:7" ht="15" customHeight="1">
      <c r="A626" s="168" t="s">
        <v>9</v>
      </c>
      <c r="B626" s="191" t="s">
        <v>476</v>
      </c>
      <c r="C626" s="160" t="s">
        <v>457</v>
      </c>
      <c r="D626" s="161">
        <v>100</v>
      </c>
      <c r="E626" s="162">
        <v>5.98</v>
      </c>
      <c r="F626" s="162">
        <f>D626*E626</f>
        <v>598</v>
      </c>
      <c r="G626" s="169">
        <f>F626</f>
        <v>598</v>
      </c>
    </row>
    <row r="627" spans="1:7" ht="15" customHeight="1">
      <c r="A627" s="168"/>
      <c r="B627" s="191"/>
      <c r="C627" s="160"/>
      <c r="D627" s="161"/>
      <c r="E627" s="162"/>
      <c r="F627" s="162"/>
      <c r="G627" s="169"/>
    </row>
    <row r="628" spans="1:7" ht="15" customHeight="1">
      <c r="A628" s="168" t="s">
        <v>466</v>
      </c>
      <c r="B628" s="191" t="s">
        <v>477</v>
      </c>
      <c r="C628" s="160" t="s">
        <v>457</v>
      </c>
      <c r="D628" s="161">
        <v>30</v>
      </c>
      <c r="E628" s="162">
        <v>6.5</v>
      </c>
      <c r="F628" s="162">
        <f>D628*E628</f>
        <v>195</v>
      </c>
      <c r="G628" s="169">
        <f>F628</f>
        <v>195</v>
      </c>
    </row>
    <row r="629" spans="1:7" ht="15" customHeight="1">
      <c r="A629" s="168"/>
      <c r="B629" s="191"/>
      <c r="C629" s="160"/>
      <c r="D629" s="161"/>
      <c r="E629" s="162"/>
      <c r="F629" s="162"/>
      <c r="G629" s="169"/>
    </row>
    <row r="630" spans="1:7" ht="15" customHeight="1">
      <c r="A630" s="168" t="s">
        <v>514</v>
      </c>
      <c r="B630" s="191" t="s">
        <v>478</v>
      </c>
      <c r="C630" s="160" t="s">
        <v>456</v>
      </c>
      <c r="D630" s="161">
        <v>100</v>
      </c>
      <c r="E630" s="162">
        <v>3.36</v>
      </c>
      <c r="F630" s="162">
        <f>D630*E630</f>
        <v>336</v>
      </c>
      <c r="G630" s="169">
        <f aca="true" t="shared" si="10" ref="G630:G638">F630</f>
        <v>336</v>
      </c>
    </row>
    <row r="631" spans="1:7" ht="15" customHeight="1">
      <c r="A631" s="168"/>
      <c r="B631" s="159"/>
      <c r="C631" s="160"/>
      <c r="D631" s="161"/>
      <c r="E631" s="162"/>
      <c r="F631" s="162"/>
      <c r="G631" s="169"/>
    </row>
    <row r="632" spans="1:7" ht="15" customHeight="1">
      <c r="A632" s="168" t="s">
        <v>26</v>
      </c>
      <c r="B632" s="159" t="s">
        <v>471</v>
      </c>
      <c r="C632" s="160" t="s">
        <v>456</v>
      </c>
      <c r="D632" s="161">
        <v>300</v>
      </c>
      <c r="E632" s="162">
        <v>3</v>
      </c>
      <c r="F632" s="162">
        <f>D632*E632</f>
        <v>900</v>
      </c>
      <c r="G632" s="169">
        <f t="shared" si="10"/>
        <v>900</v>
      </c>
    </row>
    <row r="633" spans="1:7" ht="15" customHeight="1">
      <c r="A633" s="168"/>
      <c r="B633" s="159"/>
      <c r="C633" s="160"/>
      <c r="D633" s="161"/>
      <c r="E633" s="162"/>
      <c r="F633" s="162"/>
      <c r="G633" s="169"/>
    </row>
    <row r="634" spans="1:7" ht="15" customHeight="1">
      <c r="A634" s="168" t="s">
        <v>26</v>
      </c>
      <c r="B634" s="159" t="s">
        <v>472</v>
      </c>
      <c r="C634" s="160" t="s">
        <v>457</v>
      </c>
      <c r="D634" s="161">
        <v>30</v>
      </c>
      <c r="E634" s="162">
        <v>15</v>
      </c>
      <c r="F634" s="162">
        <f>D634*E634</f>
        <v>450</v>
      </c>
      <c r="G634" s="169">
        <f t="shared" si="10"/>
        <v>450</v>
      </c>
    </row>
    <row r="635" spans="1:7" ht="15" customHeight="1">
      <c r="A635" s="168"/>
      <c r="B635" s="159"/>
      <c r="C635" s="160"/>
      <c r="D635" s="161"/>
      <c r="E635" s="162"/>
      <c r="F635" s="162"/>
      <c r="G635" s="169"/>
    </row>
    <row r="636" spans="1:7" ht="15" customHeight="1">
      <c r="A636" s="168" t="s">
        <v>26</v>
      </c>
      <c r="B636" s="159" t="s">
        <v>473</v>
      </c>
      <c r="C636" s="160" t="s">
        <v>524</v>
      </c>
      <c r="D636" s="161">
        <v>3</v>
      </c>
      <c r="E636" s="162">
        <v>1000</v>
      </c>
      <c r="F636" s="162">
        <f>D636*E636</f>
        <v>3000</v>
      </c>
      <c r="G636" s="169">
        <f t="shared" si="10"/>
        <v>3000</v>
      </c>
    </row>
    <row r="637" spans="1:7" ht="15" customHeight="1">
      <c r="A637" s="168"/>
      <c r="B637" s="159"/>
      <c r="C637" s="160"/>
      <c r="D637" s="161"/>
      <c r="E637" s="162"/>
      <c r="F637" s="162"/>
      <c r="G637" s="169"/>
    </row>
    <row r="638" spans="1:7" ht="15" customHeight="1">
      <c r="A638" s="168" t="s">
        <v>26</v>
      </c>
      <c r="B638" s="159" t="s">
        <v>474</v>
      </c>
      <c r="C638" s="160" t="s">
        <v>524</v>
      </c>
      <c r="D638" s="161">
        <v>3</v>
      </c>
      <c r="E638" s="162">
        <v>200</v>
      </c>
      <c r="F638" s="162">
        <f>D638*E638</f>
        <v>600</v>
      </c>
      <c r="G638" s="169">
        <f t="shared" si="10"/>
        <v>600</v>
      </c>
    </row>
    <row r="639" spans="1:7" ht="15.75" customHeight="1">
      <c r="A639" s="168"/>
      <c r="B639" s="159"/>
      <c r="C639" s="160"/>
      <c r="D639" s="161"/>
      <c r="E639" s="162"/>
      <c r="F639" s="162"/>
      <c r="G639" s="169"/>
    </row>
    <row r="640" spans="1:7" ht="19.5" customHeight="1" thickBot="1">
      <c r="A640" s="171"/>
      <c r="B640" s="172" t="str">
        <f>A621</f>
        <v>YU.101</v>
      </c>
      <c r="C640" s="173"/>
      <c r="D640" s="174"/>
      <c r="E640" s="175"/>
      <c r="F640" s="176" t="s">
        <v>388</v>
      </c>
      <c r="G640" s="177">
        <f>SUM(G623:G639)</f>
        <v>6976</v>
      </c>
    </row>
    <row r="641" spans="4:7" ht="15" customHeight="1" thickBot="1">
      <c r="D641" s="151"/>
      <c r="E641" s="150"/>
      <c r="F641" s="150"/>
      <c r="G641" s="150"/>
    </row>
    <row r="642" spans="1:7" ht="19.5" customHeight="1">
      <c r="A642" s="164" t="s">
        <v>482</v>
      </c>
      <c r="B642" s="560" t="s">
        <v>265</v>
      </c>
      <c r="C642" s="561"/>
      <c r="D642" s="561"/>
      <c r="E642" s="561"/>
      <c r="F642" s="562"/>
      <c r="G642" s="165" t="s">
        <v>484</v>
      </c>
    </row>
    <row r="643" spans="1:7" ht="19.5" customHeight="1" thickBot="1">
      <c r="A643" s="178" t="s">
        <v>347</v>
      </c>
      <c r="B643" s="563"/>
      <c r="C643" s="564"/>
      <c r="D643" s="564"/>
      <c r="E643" s="564"/>
      <c r="F643" s="565"/>
      <c r="G643" s="179" t="s">
        <v>465</v>
      </c>
    </row>
    <row r="644" spans="1:7" ht="19.5" customHeight="1">
      <c r="A644" s="180" t="s">
        <v>348</v>
      </c>
      <c r="B644" s="181" t="s">
        <v>483</v>
      </c>
      <c r="C644" s="181" t="s">
        <v>381</v>
      </c>
      <c r="D644" s="182" t="s">
        <v>485</v>
      </c>
      <c r="E644" s="183" t="s">
        <v>486</v>
      </c>
      <c r="F644" s="183" t="s">
        <v>487</v>
      </c>
      <c r="G644" s="184"/>
    </row>
    <row r="645" spans="1:7" ht="15" customHeight="1">
      <c r="A645" s="166"/>
      <c r="B645" s="155"/>
      <c r="C645" s="156"/>
      <c r="D645" s="157"/>
      <c r="E645" s="158"/>
      <c r="F645" s="158"/>
      <c r="G645" s="167"/>
    </row>
    <row r="646" spans="1:7" ht="15" customHeight="1">
      <c r="A646" s="168" t="s">
        <v>461</v>
      </c>
      <c r="B646" s="191" t="s">
        <v>475</v>
      </c>
      <c r="C646" s="160" t="s">
        <v>457</v>
      </c>
      <c r="D646" s="161">
        <v>1200</v>
      </c>
      <c r="E646" s="162">
        <v>5.98</v>
      </c>
      <c r="F646" s="162">
        <f>D646*E646</f>
        <v>7176.000000000001</v>
      </c>
      <c r="G646" s="169">
        <f>F646</f>
        <v>7176.000000000001</v>
      </c>
    </row>
    <row r="647" spans="1:7" ht="15" customHeight="1">
      <c r="A647" s="168"/>
      <c r="B647" s="191"/>
      <c r="C647" s="160"/>
      <c r="D647" s="161"/>
      <c r="E647" s="162"/>
      <c r="F647" s="162"/>
      <c r="G647" s="169"/>
    </row>
    <row r="648" spans="1:7" ht="15" customHeight="1">
      <c r="A648" s="168" t="s">
        <v>9</v>
      </c>
      <c r="B648" s="191" t="s">
        <v>476</v>
      </c>
      <c r="C648" s="160" t="s">
        <v>457</v>
      </c>
      <c r="D648" s="161">
        <v>800</v>
      </c>
      <c r="E648" s="162">
        <v>5.98</v>
      </c>
      <c r="F648" s="162">
        <f>D648*E648</f>
        <v>4784</v>
      </c>
      <c r="G648" s="169">
        <f>F648</f>
        <v>4784</v>
      </c>
    </row>
    <row r="649" spans="1:7" ht="15" customHeight="1">
      <c r="A649" s="168"/>
      <c r="B649" s="191"/>
      <c r="C649" s="160"/>
      <c r="D649" s="161"/>
      <c r="E649" s="162"/>
      <c r="F649" s="162"/>
      <c r="G649" s="169"/>
    </row>
    <row r="650" spans="1:7" ht="15" customHeight="1">
      <c r="A650" s="168" t="s">
        <v>466</v>
      </c>
      <c r="B650" s="191" t="s">
        <v>477</v>
      </c>
      <c r="C650" s="160" t="s">
        <v>457</v>
      </c>
      <c r="D650" s="161">
        <v>200</v>
      </c>
      <c r="E650" s="162">
        <v>6.5</v>
      </c>
      <c r="F650" s="162">
        <f>D650*E650</f>
        <v>1300</v>
      </c>
      <c r="G650" s="169">
        <f>F650</f>
        <v>1300</v>
      </c>
    </row>
    <row r="651" spans="1:7" ht="15" customHeight="1">
      <c r="A651" s="168"/>
      <c r="B651" s="191"/>
      <c r="C651" s="160"/>
      <c r="D651" s="161"/>
      <c r="E651" s="162"/>
      <c r="F651" s="162"/>
      <c r="G651" s="169"/>
    </row>
    <row r="652" spans="1:7" ht="15" customHeight="1">
      <c r="A652" s="168" t="s">
        <v>514</v>
      </c>
      <c r="B652" s="191" t="s">
        <v>478</v>
      </c>
      <c r="C652" s="160" t="s">
        <v>456</v>
      </c>
      <c r="D652" s="161">
        <v>700</v>
      </c>
      <c r="E652" s="162">
        <v>3.36</v>
      </c>
      <c r="F652" s="162">
        <f>D652*E652</f>
        <v>2352</v>
      </c>
      <c r="G652" s="169">
        <f>F652</f>
        <v>2352</v>
      </c>
    </row>
    <row r="653" spans="1:7" ht="15" customHeight="1">
      <c r="A653" s="168"/>
      <c r="B653" s="159"/>
      <c r="C653" s="160"/>
      <c r="D653" s="161"/>
      <c r="E653" s="162"/>
      <c r="F653" s="162"/>
      <c r="G653" s="169"/>
    </row>
    <row r="654" spans="1:7" ht="15" customHeight="1">
      <c r="A654" s="168" t="s">
        <v>532</v>
      </c>
      <c r="B654" s="191" t="s">
        <v>480</v>
      </c>
      <c r="C654" s="160" t="s">
        <v>456</v>
      </c>
      <c r="D654" s="162">
        <v>120</v>
      </c>
      <c r="E654" s="162">
        <v>11.95</v>
      </c>
      <c r="F654" s="162">
        <f>D654*E654</f>
        <v>1434</v>
      </c>
      <c r="G654" s="169">
        <f>F654</f>
        <v>1434</v>
      </c>
    </row>
    <row r="655" spans="1:7" ht="15" customHeight="1">
      <c r="A655" s="168"/>
      <c r="B655" s="191"/>
      <c r="C655" s="160"/>
      <c r="D655" s="162"/>
      <c r="E655" s="162"/>
      <c r="F655" s="162"/>
      <c r="G655" s="169"/>
    </row>
    <row r="656" spans="1:7" ht="15" customHeight="1">
      <c r="A656" s="168" t="s">
        <v>467</v>
      </c>
      <c r="B656" s="191" t="s">
        <v>458</v>
      </c>
      <c r="C656" s="160" t="s">
        <v>457</v>
      </c>
      <c r="D656" s="162">
        <v>400</v>
      </c>
      <c r="E656" s="162">
        <v>89.14</v>
      </c>
      <c r="F656" s="162">
        <f>D656*E656</f>
        <v>35656</v>
      </c>
      <c r="G656" s="169">
        <f>F656</f>
        <v>35656</v>
      </c>
    </row>
    <row r="657" spans="1:7" ht="15" customHeight="1">
      <c r="A657" s="168"/>
      <c r="B657" s="191"/>
      <c r="C657" s="160"/>
      <c r="D657" s="162"/>
      <c r="E657" s="162"/>
      <c r="F657" s="162"/>
      <c r="G657" s="169"/>
    </row>
    <row r="658" spans="1:7" ht="15" customHeight="1">
      <c r="A658" s="168" t="s">
        <v>114</v>
      </c>
      <c r="B658" s="191" t="s">
        <v>479</v>
      </c>
      <c r="C658" s="261" t="s">
        <v>531</v>
      </c>
      <c r="D658" s="162">
        <v>120</v>
      </c>
      <c r="E658" s="162">
        <v>680</v>
      </c>
      <c r="F658" s="162">
        <f>D658*E658</f>
        <v>81600</v>
      </c>
      <c r="G658" s="169">
        <f>F658</f>
        <v>81600</v>
      </c>
    </row>
    <row r="659" spans="1:7" ht="25.5" customHeight="1">
      <c r="A659" s="168"/>
      <c r="B659" s="191"/>
      <c r="C659" s="160"/>
      <c r="D659" s="162"/>
      <c r="E659" s="162"/>
      <c r="F659" s="162"/>
      <c r="G659" s="169"/>
    </row>
    <row r="660" spans="1:7" ht="19.5" customHeight="1" thickBot="1">
      <c r="A660" s="171"/>
      <c r="B660" s="172" t="str">
        <f>A643</f>
        <v>YU.110</v>
      </c>
      <c r="C660" s="173"/>
      <c r="D660" s="174"/>
      <c r="E660" s="175"/>
      <c r="F660" s="176" t="s">
        <v>388</v>
      </c>
      <c r="G660" s="177">
        <f>SUM(G645:G659)</f>
        <v>134302</v>
      </c>
    </row>
  </sheetData>
  <mergeCells count="32">
    <mergeCell ref="B578:F579"/>
    <mergeCell ref="B600:F601"/>
    <mergeCell ref="B620:F621"/>
    <mergeCell ref="B642:F643"/>
    <mergeCell ref="B495:F496"/>
    <mergeCell ref="B508:F509"/>
    <mergeCell ref="B536:F537"/>
    <mergeCell ref="B560:F561"/>
    <mergeCell ref="B416:F417"/>
    <mergeCell ref="B435:F436"/>
    <mergeCell ref="B455:F456"/>
    <mergeCell ref="B473:F474"/>
    <mergeCell ref="B326:F327"/>
    <mergeCell ref="B348:F349"/>
    <mergeCell ref="B373:F374"/>
    <mergeCell ref="B394:F395"/>
    <mergeCell ref="B245:F246"/>
    <mergeCell ref="B263:F264"/>
    <mergeCell ref="B284:F285"/>
    <mergeCell ref="B305:F306"/>
    <mergeCell ref="B161:F162"/>
    <mergeCell ref="B182:F183"/>
    <mergeCell ref="B203:F204"/>
    <mergeCell ref="B223:F224"/>
    <mergeCell ref="B86:F87"/>
    <mergeCell ref="B106:F107"/>
    <mergeCell ref="B128:F129"/>
    <mergeCell ref="B152:F153"/>
    <mergeCell ref="B2:F3"/>
    <mergeCell ref="B23:F24"/>
    <mergeCell ref="B44:F45"/>
    <mergeCell ref="B64:F65"/>
  </mergeCells>
  <printOptions horizontalCentered="1"/>
  <pageMargins left="1.5748031496062993" right="0.7874015748031497" top="1.1811023622047245" bottom="1.1811023622047245" header="1.1811023622047245" footer="0.3937007874015748"/>
  <pageSetup horizontalDpi="600" verticalDpi="600" orientation="portrait" paperSize="9" r:id="rId3"/>
  <headerFooter alignWithMargins="0">
    <oddHeader>&amp;C&amp;"Arial Narrow,Kalın"&amp;11ANALİZ - YAPISAL UYGULAMA&amp;"Arial,Normal"&amp;10
</oddHeader>
    <oddFooter>&amp;C&amp;P</oddFooter>
  </headerFooter>
  <rowBreaks count="15" manualBreakCount="15">
    <brk id="42" max="255" man="1"/>
    <brk id="84" max="255" man="1"/>
    <brk id="126" max="255" man="1"/>
    <brk id="159" max="255" man="1"/>
    <brk id="201" max="255" man="1"/>
    <brk id="243" max="255" man="1"/>
    <brk id="282" max="255" man="1"/>
    <brk id="324" max="255" man="1"/>
    <brk id="371" max="255" man="1"/>
    <brk id="414" max="255" man="1"/>
    <brk id="453" max="255" man="1"/>
    <brk id="493" max="255" man="1"/>
    <brk id="534" max="255" man="1"/>
    <brk id="576" max="255" man="1"/>
    <brk id="618" max="255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G272"/>
  <sheetViews>
    <sheetView view="pageBreakPreview" zoomScaleSheetLayoutView="100" workbookViewId="0" topLeftCell="A1">
      <selection activeCell="B2763" sqref="B2763"/>
    </sheetView>
  </sheetViews>
  <sheetFormatPr defaultColWidth="9.140625" defaultRowHeight="12.75"/>
  <cols>
    <col min="1" max="1" width="8.421875" style="149" bestFit="1" customWidth="1"/>
    <col min="2" max="2" width="30.421875" style="154" customWidth="1"/>
    <col min="3" max="3" width="6.00390625" style="50" bestFit="1" customWidth="1"/>
    <col min="4" max="4" width="5.7109375" style="152" bestFit="1" customWidth="1"/>
    <col min="5" max="5" width="8.7109375" style="153" customWidth="1"/>
    <col min="6" max="7" width="8.7109375" style="153" bestFit="1" customWidth="1"/>
    <col min="8" max="16384" width="9.140625" style="50" customWidth="1"/>
  </cols>
  <sheetData>
    <row r="1" spans="4:7" ht="24.75" customHeight="1" thickBot="1">
      <c r="D1" s="151"/>
      <c r="E1" s="150"/>
      <c r="F1" s="150"/>
      <c r="G1" s="150"/>
    </row>
    <row r="2" spans="1:7" ht="19.5" customHeight="1">
      <c r="A2" s="164" t="s">
        <v>482</v>
      </c>
      <c r="B2" s="572" t="s">
        <v>549</v>
      </c>
      <c r="C2" s="572"/>
      <c r="D2" s="572"/>
      <c r="E2" s="572"/>
      <c r="F2" s="572"/>
      <c r="G2" s="165" t="s">
        <v>484</v>
      </c>
    </row>
    <row r="3" spans="1:7" ht="19.5" customHeight="1" thickBot="1">
      <c r="A3" s="178" t="s">
        <v>266</v>
      </c>
      <c r="B3" s="573"/>
      <c r="C3" s="573"/>
      <c r="D3" s="573"/>
      <c r="E3" s="573"/>
      <c r="F3" s="573"/>
      <c r="G3" s="179" t="s">
        <v>457</v>
      </c>
    </row>
    <row r="4" spans="1:7" ht="19.5" customHeight="1">
      <c r="A4" s="180" t="s">
        <v>348</v>
      </c>
      <c r="B4" s="181" t="s">
        <v>483</v>
      </c>
      <c r="C4" s="181" t="s">
        <v>381</v>
      </c>
      <c r="D4" s="182" t="s">
        <v>485</v>
      </c>
      <c r="E4" s="183" t="s">
        <v>486</v>
      </c>
      <c r="F4" s="183" t="s">
        <v>487</v>
      </c>
      <c r="G4" s="184"/>
    </row>
    <row r="5" spans="1:7" ht="15" customHeight="1">
      <c r="A5" s="166"/>
      <c r="B5" s="155"/>
      <c r="C5" s="156"/>
      <c r="D5" s="157"/>
      <c r="E5" s="158"/>
      <c r="F5" s="158"/>
      <c r="G5" s="167"/>
    </row>
    <row r="6" spans="1:7" ht="15" customHeight="1">
      <c r="A6" s="168" t="s">
        <v>4</v>
      </c>
      <c r="B6" s="192" t="s">
        <v>5</v>
      </c>
      <c r="C6" s="160" t="s">
        <v>6</v>
      </c>
      <c r="D6" s="190">
        <v>0.2</v>
      </c>
      <c r="E6" s="162">
        <v>2.39</v>
      </c>
      <c r="F6" s="162">
        <f>D6*E6</f>
        <v>0.47800000000000004</v>
      </c>
      <c r="G6" s="169">
        <f>F6</f>
        <v>0.47800000000000004</v>
      </c>
    </row>
    <row r="7" spans="1:7" ht="15" customHeight="1">
      <c r="A7" s="168"/>
      <c r="B7" s="192"/>
      <c r="C7" s="160"/>
      <c r="D7" s="190"/>
      <c r="E7" s="162"/>
      <c r="F7" s="162"/>
      <c r="G7" s="169"/>
    </row>
    <row r="8" spans="1:7" ht="15" customHeight="1">
      <c r="A8" s="168"/>
      <c r="B8" s="192"/>
      <c r="C8" s="160"/>
      <c r="D8" s="190"/>
      <c r="E8" s="162"/>
      <c r="F8" s="162"/>
      <c r="G8" s="169"/>
    </row>
    <row r="9" spans="1:7" ht="15" customHeight="1">
      <c r="A9" s="168" t="s">
        <v>7</v>
      </c>
      <c r="B9" s="192" t="s">
        <v>512</v>
      </c>
      <c r="C9" s="160" t="s">
        <v>8</v>
      </c>
      <c r="D9" s="190">
        <v>1</v>
      </c>
      <c r="E9" s="162">
        <v>1.76</v>
      </c>
      <c r="F9" s="162">
        <f>D9*E9</f>
        <v>1.76</v>
      </c>
      <c r="G9" s="169">
        <f>F9</f>
        <v>1.76</v>
      </c>
    </row>
    <row r="10" spans="1:7" ht="15" customHeight="1">
      <c r="A10" s="168"/>
      <c r="B10" s="192"/>
      <c r="C10" s="160"/>
      <c r="D10" s="190"/>
      <c r="E10" s="162"/>
      <c r="F10" s="162"/>
      <c r="G10" s="169"/>
    </row>
    <row r="11" spans="1:7" ht="15" customHeight="1">
      <c r="A11" s="168"/>
      <c r="B11" s="192"/>
      <c r="C11" s="160"/>
      <c r="D11" s="190"/>
      <c r="E11" s="162"/>
      <c r="F11" s="162"/>
      <c r="G11" s="169"/>
    </row>
    <row r="12" spans="1:7" ht="25.5">
      <c r="A12" s="168" t="s">
        <v>9</v>
      </c>
      <c r="B12" s="193" t="s">
        <v>10</v>
      </c>
      <c r="C12" s="160" t="s">
        <v>8</v>
      </c>
      <c r="D12" s="190">
        <v>1</v>
      </c>
      <c r="E12" s="162">
        <v>5.98</v>
      </c>
      <c r="F12" s="162">
        <f>D12*E12</f>
        <v>5.98</v>
      </c>
      <c r="G12" s="169">
        <f>F12</f>
        <v>5.98</v>
      </c>
    </row>
    <row r="13" spans="1:7" ht="15" customHeight="1">
      <c r="A13" s="168"/>
      <c r="B13" s="192"/>
      <c r="C13" s="160"/>
      <c r="D13" s="190"/>
      <c r="E13" s="162"/>
      <c r="F13" s="162"/>
      <c r="G13" s="169"/>
    </row>
    <row r="14" spans="1:7" ht="15" customHeight="1">
      <c r="A14" s="168"/>
      <c r="B14" s="192"/>
      <c r="C14" s="160"/>
      <c r="D14" s="190"/>
      <c r="E14" s="162"/>
      <c r="F14" s="162"/>
      <c r="G14" s="169"/>
    </row>
    <row r="15" spans="1:7" ht="15" customHeight="1">
      <c r="A15" s="168" t="s">
        <v>11</v>
      </c>
      <c r="B15" s="192" t="s">
        <v>12</v>
      </c>
      <c r="C15" s="160" t="s">
        <v>13</v>
      </c>
      <c r="D15" s="190">
        <v>5</v>
      </c>
      <c r="E15" s="162">
        <v>0.15</v>
      </c>
      <c r="F15" s="162">
        <f>D15*E15</f>
        <v>0.75</v>
      </c>
      <c r="G15" s="169">
        <f>F15</f>
        <v>0.75</v>
      </c>
    </row>
    <row r="16" spans="1:7" ht="15" customHeight="1">
      <c r="A16" s="168"/>
      <c r="B16" s="159"/>
      <c r="C16" s="160"/>
      <c r="D16" s="161"/>
      <c r="E16" s="162"/>
      <c r="F16" s="162"/>
      <c r="G16" s="169"/>
    </row>
    <row r="17" spans="1:7" ht="19.5" customHeight="1" thickBot="1">
      <c r="A17" s="171"/>
      <c r="B17" s="172" t="str">
        <f>A3</f>
        <v>BU.001</v>
      </c>
      <c r="C17" s="173"/>
      <c r="D17" s="174"/>
      <c r="E17" s="175"/>
      <c r="F17" s="176" t="s">
        <v>388</v>
      </c>
      <c r="G17" s="177">
        <f>SUM(G5:G16)</f>
        <v>8.968</v>
      </c>
    </row>
    <row r="18" spans="4:7" ht="15" customHeight="1" thickBot="1">
      <c r="D18" s="151"/>
      <c r="E18" s="150"/>
      <c r="F18" s="150"/>
      <c r="G18" s="150"/>
    </row>
    <row r="19" spans="1:7" ht="19.5" customHeight="1">
      <c r="A19" s="164" t="s">
        <v>482</v>
      </c>
      <c r="B19" s="572" t="s">
        <v>464</v>
      </c>
      <c r="C19" s="572"/>
      <c r="D19" s="572"/>
      <c r="E19" s="572"/>
      <c r="F19" s="572"/>
      <c r="G19" s="165" t="s">
        <v>484</v>
      </c>
    </row>
    <row r="20" spans="1:7" ht="19.5" customHeight="1" thickBot="1">
      <c r="A20" s="178" t="s">
        <v>267</v>
      </c>
      <c r="B20" s="573"/>
      <c r="C20" s="573"/>
      <c r="D20" s="573"/>
      <c r="E20" s="573"/>
      <c r="F20" s="573"/>
      <c r="G20" s="179" t="s">
        <v>457</v>
      </c>
    </row>
    <row r="21" spans="1:7" ht="19.5" customHeight="1">
      <c r="A21" s="180" t="s">
        <v>348</v>
      </c>
      <c r="B21" s="181" t="s">
        <v>483</v>
      </c>
      <c r="C21" s="181" t="s">
        <v>381</v>
      </c>
      <c r="D21" s="182" t="s">
        <v>485</v>
      </c>
      <c r="E21" s="183" t="s">
        <v>486</v>
      </c>
      <c r="F21" s="183" t="s">
        <v>487</v>
      </c>
      <c r="G21" s="184"/>
    </row>
    <row r="22" spans="1:7" ht="15" customHeight="1">
      <c r="A22" s="166"/>
      <c r="B22" s="155"/>
      <c r="C22" s="156"/>
      <c r="D22" s="157"/>
      <c r="E22" s="158"/>
      <c r="F22" s="158"/>
      <c r="G22" s="167"/>
    </row>
    <row r="23" spans="1:7" ht="54" customHeight="1">
      <c r="A23" s="168" t="s">
        <v>14</v>
      </c>
      <c r="B23" s="193" t="s">
        <v>15</v>
      </c>
      <c r="C23" s="160" t="s">
        <v>460</v>
      </c>
      <c r="D23" s="190">
        <v>350</v>
      </c>
      <c r="E23" s="162">
        <v>0.7</v>
      </c>
      <c r="F23" s="162">
        <f>D23*E23</f>
        <v>244.99999999999997</v>
      </c>
      <c r="G23" s="169">
        <f>F23</f>
        <v>244.99999999999997</v>
      </c>
    </row>
    <row r="24" spans="1:7" ht="15" customHeight="1">
      <c r="A24" s="168"/>
      <c r="B24" s="192"/>
      <c r="C24" s="160"/>
      <c r="D24" s="190"/>
      <c r="E24" s="162"/>
      <c r="F24" s="162"/>
      <c r="G24" s="169"/>
    </row>
    <row r="25" spans="1:7" ht="15" customHeight="1">
      <c r="A25" s="168"/>
      <c r="B25" s="192"/>
      <c r="C25" s="160"/>
      <c r="D25" s="190"/>
      <c r="E25" s="162"/>
      <c r="F25" s="162"/>
      <c r="G25" s="169"/>
    </row>
    <row r="26" spans="1:7" ht="15" customHeight="1">
      <c r="A26" s="168" t="s">
        <v>16</v>
      </c>
      <c r="B26" s="192" t="s">
        <v>17</v>
      </c>
      <c r="C26" s="160" t="s">
        <v>504</v>
      </c>
      <c r="D26" s="190">
        <v>0.1</v>
      </c>
      <c r="E26" s="162">
        <v>25</v>
      </c>
      <c r="F26" s="162">
        <f>D26*E26</f>
        <v>2.5</v>
      </c>
      <c r="G26" s="169">
        <f>F26</f>
        <v>2.5</v>
      </c>
    </row>
    <row r="27" spans="1:7" ht="15" customHeight="1">
      <c r="A27" s="168"/>
      <c r="B27" s="192"/>
      <c r="C27" s="160"/>
      <c r="D27" s="190"/>
      <c r="E27" s="162"/>
      <c r="F27" s="162"/>
      <c r="G27" s="169"/>
    </row>
    <row r="28" spans="1:7" ht="15" customHeight="1">
      <c r="A28" s="168"/>
      <c r="B28" s="192"/>
      <c r="C28" s="160"/>
      <c r="D28" s="190"/>
      <c r="E28" s="162"/>
      <c r="F28" s="162"/>
      <c r="G28" s="169"/>
    </row>
    <row r="29" spans="1:7" ht="25.5">
      <c r="A29" s="168" t="s">
        <v>18</v>
      </c>
      <c r="B29" s="193" t="s">
        <v>19</v>
      </c>
      <c r="C29" s="160" t="s">
        <v>20</v>
      </c>
      <c r="D29" s="194">
        <v>0.001</v>
      </c>
      <c r="E29" s="162">
        <v>10</v>
      </c>
      <c r="F29" s="162">
        <f>D29*E29</f>
        <v>0.01</v>
      </c>
      <c r="G29" s="169">
        <f>F29</f>
        <v>0.01</v>
      </c>
    </row>
    <row r="30" spans="1:7" ht="15" customHeight="1">
      <c r="A30" s="168"/>
      <c r="B30" s="192"/>
      <c r="C30" s="160"/>
      <c r="D30" s="190"/>
      <c r="E30" s="162"/>
      <c r="F30" s="162"/>
      <c r="G30" s="169"/>
    </row>
    <row r="31" spans="1:7" ht="15" customHeight="1">
      <c r="A31" s="168"/>
      <c r="B31" s="192"/>
      <c r="C31" s="160"/>
      <c r="D31" s="190"/>
      <c r="E31" s="162"/>
      <c r="F31" s="162"/>
      <c r="G31" s="169"/>
    </row>
    <row r="32" spans="1:7" ht="25.5">
      <c r="A32" s="168" t="s">
        <v>21</v>
      </c>
      <c r="B32" s="193" t="s">
        <v>22</v>
      </c>
      <c r="C32" s="160" t="s">
        <v>504</v>
      </c>
      <c r="D32" s="190">
        <v>0.05</v>
      </c>
      <c r="E32" s="162">
        <v>2.99</v>
      </c>
      <c r="F32" s="162">
        <f>D32*E32</f>
        <v>0.14950000000000002</v>
      </c>
      <c r="G32" s="169">
        <f>F32</f>
        <v>0.14950000000000002</v>
      </c>
    </row>
    <row r="33" spans="1:7" ht="15" customHeight="1">
      <c r="A33" s="168"/>
      <c r="B33" s="192"/>
      <c r="C33" s="160"/>
      <c r="D33" s="190"/>
      <c r="E33" s="162"/>
      <c r="F33" s="162"/>
      <c r="G33" s="169"/>
    </row>
    <row r="34" spans="1:7" ht="15" customHeight="1">
      <c r="A34" s="168"/>
      <c r="B34" s="192"/>
      <c r="C34" s="160"/>
      <c r="D34" s="190"/>
      <c r="E34" s="162"/>
      <c r="F34" s="162"/>
      <c r="G34" s="169"/>
    </row>
    <row r="35" spans="1:7" ht="15" customHeight="1">
      <c r="A35" s="168" t="s">
        <v>4</v>
      </c>
      <c r="B35" s="192" t="s">
        <v>5</v>
      </c>
      <c r="C35" s="160" t="s">
        <v>6</v>
      </c>
      <c r="D35" s="190">
        <v>0.5</v>
      </c>
      <c r="E35" s="162">
        <v>2.39</v>
      </c>
      <c r="F35" s="162">
        <f>D35*E35</f>
        <v>1.195</v>
      </c>
      <c r="G35" s="169">
        <f>F35</f>
        <v>1.195</v>
      </c>
    </row>
    <row r="36" spans="1:7" ht="15" customHeight="1">
      <c r="A36" s="168"/>
      <c r="B36" s="192"/>
      <c r="C36" s="160"/>
      <c r="D36" s="190"/>
      <c r="E36" s="162"/>
      <c r="F36" s="162"/>
      <c r="G36" s="169"/>
    </row>
    <row r="37" spans="1:7" ht="16.5" customHeight="1">
      <c r="A37" s="168"/>
      <c r="B37" s="159"/>
      <c r="C37" s="160"/>
      <c r="D37" s="190"/>
      <c r="E37" s="162"/>
      <c r="F37" s="162"/>
      <c r="G37" s="169"/>
    </row>
    <row r="38" spans="1:7" ht="19.5" customHeight="1" thickBot="1">
      <c r="A38" s="171"/>
      <c r="B38" s="172" t="str">
        <f>A20</f>
        <v>BU.002</v>
      </c>
      <c r="C38" s="173"/>
      <c r="D38" s="174"/>
      <c r="E38" s="175"/>
      <c r="F38" s="176" t="s">
        <v>388</v>
      </c>
      <c r="G38" s="177">
        <f>SUM(G22:G37)</f>
        <v>248.85449999999994</v>
      </c>
    </row>
    <row r="39" spans="1:7" ht="24.75" customHeight="1" thickBot="1">
      <c r="A39" s="497"/>
      <c r="B39" s="498"/>
      <c r="C39" s="499"/>
      <c r="D39" s="500"/>
      <c r="E39" s="501"/>
      <c r="F39" s="501"/>
      <c r="G39" s="501"/>
    </row>
    <row r="40" spans="1:7" ht="19.5" customHeight="1">
      <c r="A40" s="164" t="s">
        <v>482</v>
      </c>
      <c r="B40" s="572" t="s">
        <v>221</v>
      </c>
      <c r="C40" s="572"/>
      <c r="D40" s="572"/>
      <c r="E40" s="572"/>
      <c r="F40" s="572"/>
      <c r="G40" s="165" t="s">
        <v>484</v>
      </c>
    </row>
    <row r="41" spans="1:7" ht="19.5" customHeight="1" thickBot="1">
      <c r="A41" s="178" t="s">
        <v>268</v>
      </c>
      <c r="B41" s="573"/>
      <c r="C41" s="573"/>
      <c r="D41" s="573"/>
      <c r="E41" s="573"/>
      <c r="F41" s="573"/>
      <c r="G41" s="179" t="s">
        <v>524</v>
      </c>
    </row>
    <row r="42" spans="1:7" ht="19.5" customHeight="1">
      <c r="A42" s="180" t="s">
        <v>348</v>
      </c>
      <c r="B42" s="181" t="s">
        <v>483</v>
      </c>
      <c r="C42" s="181" t="s">
        <v>381</v>
      </c>
      <c r="D42" s="182" t="s">
        <v>485</v>
      </c>
      <c r="E42" s="183" t="s">
        <v>486</v>
      </c>
      <c r="F42" s="183" t="s">
        <v>487</v>
      </c>
      <c r="G42" s="184"/>
    </row>
    <row r="43" spans="1:7" ht="15" customHeight="1">
      <c r="A43" s="166"/>
      <c r="B43" s="155"/>
      <c r="C43" s="156"/>
      <c r="D43" s="157"/>
      <c r="E43" s="158"/>
      <c r="F43" s="158"/>
      <c r="G43" s="167"/>
    </row>
    <row r="44" spans="1:7" ht="15" customHeight="1">
      <c r="A44" s="168" t="s">
        <v>4</v>
      </c>
      <c r="B44" s="192" t="s">
        <v>5</v>
      </c>
      <c r="C44" s="160" t="s">
        <v>6</v>
      </c>
      <c r="D44" s="190">
        <v>0.2</v>
      </c>
      <c r="E44" s="162">
        <v>2.39</v>
      </c>
      <c r="F44" s="162">
        <f>D44*E44</f>
        <v>0.47800000000000004</v>
      </c>
      <c r="G44" s="169">
        <f>F44</f>
        <v>0.47800000000000004</v>
      </c>
    </row>
    <row r="45" spans="1:7" ht="15" customHeight="1">
      <c r="A45" s="168"/>
      <c r="B45" s="192"/>
      <c r="C45" s="160"/>
      <c r="D45" s="190"/>
      <c r="E45" s="162"/>
      <c r="F45" s="162"/>
      <c r="G45" s="169"/>
    </row>
    <row r="46" spans="1:7" ht="15" customHeight="1">
      <c r="A46" s="168"/>
      <c r="B46" s="192"/>
      <c r="C46" s="160"/>
      <c r="D46" s="190"/>
      <c r="E46" s="162"/>
      <c r="F46" s="162"/>
      <c r="G46" s="169"/>
    </row>
    <row r="47" spans="1:7" ht="15" customHeight="1">
      <c r="A47" s="168" t="s">
        <v>7</v>
      </c>
      <c r="B47" s="192" t="s">
        <v>512</v>
      </c>
      <c r="C47" s="160" t="s">
        <v>8</v>
      </c>
      <c r="D47" s="190">
        <v>3.38</v>
      </c>
      <c r="E47" s="162">
        <v>1.76</v>
      </c>
      <c r="F47" s="162">
        <f>D47*E47</f>
        <v>5.948799999999999</v>
      </c>
      <c r="G47" s="169">
        <f>F47</f>
        <v>5.948799999999999</v>
      </c>
    </row>
    <row r="48" spans="1:7" ht="15" customHeight="1">
      <c r="A48" s="168"/>
      <c r="B48" s="192"/>
      <c r="C48" s="160"/>
      <c r="D48" s="190"/>
      <c r="E48" s="162"/>
      <c r="F48" s="162"/>
      <c r="G48" s="169"/>
    </row>
    <row r="49" spans="1:7" ht="15" customHeight="1">
      <c r="A49" s="168"/>
      <c r="B49" s="192"/>
      <c r="C49" s="160"/>
      <c r="D49" s="190"/>
      <c r="E49" s="162"/>
      <c r="F49" s="162"/>
      <c r="G49" s="169"/>
    </row>
    <row r="50" spans="1:7" ht="15" customHeight="1">
      <c r="A50" s="168" t="s">
        <v>11</v>
      </c>
      <c r="B50" s="192" t="s">
        <v>12</v>
      </c>
      <c r="C50" s="160" t="s">
        <v>13</v>
      </c>
      <c r="D50" s="190">
        <v>16.9</v>
      </c>
      <c r="E50" s="162">
        <v>0.15</v>
      </c>
      <c r="F50" s="162">
        <f>D50*E50</f>
        <v>2.5349999999999997</v>
      </c>
      <c r="G50" s="169">
        <f>F50</f>
        <v>2.5349999999999997</v>
      </c>
    </row>
    <row r="51" spans="1:7" ht="15" customHeight="1">
      <c r="A51" s="168"/>
      <c r="B51" s="159"/>
      <c r="C51" s="160"/>
      <c r="D51" s="161"/>
      <c r="E51" s="162"/>
      <c r="F51" s="162"/>
      <c r="G51" s="169"/>
    </row>
    <row r="52" spans="1:7" ht="15" customHeight="1">
      <c r="A52" s="168"/>
      <c r="B52" s="159"/>
      <c r="C52" s="160"/>
      <c r="D52" s="161"/>
      <c r="E52" s="162"/>
      <c r="F52" s="162"/>
      <c r="G52" s="169"/>
    </row>
    <row r="53" spans="1:7" ht="15" customHeight="1">
      <c r="A53" s="168"/>
      <c r="B53" s="159"/>
      <c r="C53" s="160"/>
      <c r="D53" s="161"/>
      <c r="E53" s="162"/>
      <c r="F53" s="162"/>
      <c r="G53" s="169"/>
    </row>
    <row r="54" spans="1:7" ht="15" customHeight="1">
      <c r="A54" s="168"/>
      <c r="B54" s="159"/>
      <c r="C54" s="160"/>
      <c r="D54" s="161"/>
      <c r="E54" s="162"/>
      <c r="F54" s="162"/>
      <c r="G54" s="169"/>
    </row>
    <row r="55" spans="1:7" ht="15" customHeight="1">
      <c r="A55" s="168"/>
      <c r="B55" s="159"/>
      <c r="C55" s="160"/>
      <c r="D55" s="161"/>
      <c r="E55" s="162"/>
      <c r="F55" s="162"/>
      <c r="G55" s="169"/>
    </row>
    <row r="56" spans="1:7" ht="15" customHeight="1">
      <c r="A56" s="168"/>
      <c r="B56" s="159"/>
      <c r="C56" s="160"/>
      <c r="D56" s="161"/>
      <c r="E56" s="162"/>
      <c r="F56" s="162"/>
      <c r="G56" s="169"/>
    </row>
    <row r="57" spans="1:7" ht="15" customHeight="1">
      <c r="A57" s="168"/>
      <c r="B57" s="159"/>
      <c r="C57" s="160"/>
      <c r="D57" s="161"/>
      <c r="E57" s="162"/>
      <c r="F57" s="162"/>
      <c r="G57" s="169"/>
    </row>
    <row r="58" spans="1:7" ht="15" customHeight="1">
      <c r="A58" s="168"/>
      <c r="B58" s="159"/>
      <c r="C58" s="160"/>
      <c r="D58" s="161"/>
      <c r="E58" s="162"/>
      <c r="F58" s="162"/>
      <c r="G58" s="169"/>
    </row>
    <row r="59" spans="1:7" ht="19.5" customHeight="1" thickBot="1">
      <c r="A59" s="171"/>
      <c r="B59" s="172" t="str">
        <f>A41</f>
        <v>BU.010</v>
      </c>
      <c r="C59" s="173"/>
      <c r="D59" s="174"/>
      <c r="E59" s="175"/>
      <c r="F59" s="176" t="s">
        <v>388</v>
      </c>
      <c r="G59" s="177">
        <f>SUM(G43:G58)</f>
        <v>8.961799999999998</v>
      </c>
    </row>
    <row r="60" spans="4:7" ht="15" customHeight="1" thickBot="1">
      <c r="D60" s="151"/>
      <c r="E60" s="150"/>
      <c r="F60" s="150"/>
      <c r="G60" s="150"/>
    </row>
    <row r="61" spans="1:7" ht="19.5" customHeight="1">
      <c r="A61" s="164" t="s">
        <v>482</v>
      </c>
      <c r="B61" s="572" t="s">
        <v>222</v>
      </c>
      <c r="C61" s="572"/>
      <c r="D61" s="572"/>
      <c r="E61" s="572"/>
      <c r="F61" s="572"/>
      <c r="G61" s="165" t="s">
        <v>484</v>
      </c>
    </row>
    <row r="62" spans="1:7" ht="19.5" customHeight="1" thickBot="1">
      <c r="A62" s="178" t="s">
        <v>269</v>
      </c>
      <c r="B62" s="573"/>
      <c r="C62" s="573"/>
      <c r="D62" s="573"/>
      <c r="E62" s="573"/>
      <c r="F62" s="573"/>
      <c r="G62" s="179" t="s">
        <v>524</v>
      </c>
    </row>
    <row r="63" spans="1:7" ht="19.5" customHeight="1">
      <c r="A63" s="180" t="s">
        <v>348</v>
      </c>
      <c r="B63" s="181" t="s">
        <v>483</v>
      </c>
      <c r="C63" s="181" t="s">
        <v>381</v>
      </c>
      <c r="D63" s="182" t="s">
        <v>485</v>
      </c>
      <c r="E63" s="183" t="s">
        <v>486</v>
      </c>
      <c r="F63" s="183" t="s">
        <v>487</v>
      </c>
      <c r="G63" s="184"/>
    </row>
    <row r="64" spans="1:7" ht="15" customHeight="1">
      <c r="A64" s="166"/>
      <c r="B64" s="155"/>
      <c r="C64" s="156"/>
      <c r="D64" s="157"/>
      <c r="E64" s="158"/>
      <c r="F64" s="158"/>
      <c r="G64" s="167"/>
    </row>
    <row r="65" spans="1:7" ht="15" customHeight="1">
      <c r="A65" s="168" t="s">
        <v>4</v>
      </c>
      <c r="B65" s="192" t="s">
        <v>5</v>
      </c>
      <c r="C65" s="160" t="s">
        <v>6</v>
      </c>
      <c r="D65" s="190">
        <v>0.2</v>
      </c>
      <c r="E65" s="162">
        <v>2.39</v>
      </c>
      <c r="F65" s="162">
        <f>D65*E65</f>
        <v>0.47800000000000004</v>
      </c>
      <c r="G65" s="169">
        <f>F65</f>
        <v>0.47800000000000004</v>
      </c>
    </row>
    <row r="66" spans="1:7" ht="15" customHeight="1">
      <c r="A66" s="168"/>
      <c r="B66" s="192"/>
      <c r="C66" s="160"/>
      <c r="D66" s="190"/>
      <c r="E66" s="162"/>
      <c r="F66" s="162"/>
      <c r="G66" s="169"/>
    </row>
    <row r="67" spans="1:7" ht="15" customHeight="1">
      <c r="A67" s="168"/>
      <c r="B67" s="192"/>
      <c r="C67" s="160"/>
      <c r="D67" s="190"/>
      <c r="E67" s="162"/>
      <c r="F67" s="162"/>
      <c r="G67" s="169"/>
    </row>
    <row r="68" spans="1:7" ht="15" customHeight="1">
      <c r="A68" s="168" t="s">
        <v>7</v>
      </c>
      <c r="B68" s="192" t="s">
        <v>512</v>
      </c>
      <c r="C68" s="160" t="s">
        <v>8</v>
      </c>
      <c r="D68" s="190">
        <v>8</v>
      </c>
      <c r="E68" s="162">
        <v>1.76</v>
      </c>
      <c r="F68" s="162">
        <f>D68*E68</f>
        <v>14.08</v>
      </c>
      <c r="G68" s="169">
        <f>F68</f>
        <v>14.08</v>
      </c>
    </row>
    <row r="69" spans="1:7" ht="15" customHeight="1">
      <c r="A69" s="168"/>
      <c r="B69" s="192"/>
      <c r="C69" s="160"/>
      <c r="D69" s="190"/>
      <c r="E69" s="162"/>
      <c r="F69" s="162"/>
      <c r="G69" s="169"/>
    </row>
    <row r="70" spans="1:7" ht="15" customHeight="1">
      <c r="A70" s="168"/>
      <c r="B70" s="192"/>
      <c r="C70" s="160"/>
      <c r="D70" s="190"/>
      <c r="E70" s="162"/>
      <c r="F70" s="162"/>
      <c r="G70" s="169"/>
    </row>
    <row r="71" spans="1:7" ht="15" customHeight="1">
      <c r="A71" s="168" t="s">
        <v>11</v>
      </c>
      <c r="B71" s="192" t="s">
        <v>12</v>
      </c>
      <c r="C71" s="160" t="s">
        <v>13</v>
      </c>
      <c r="D71" s="190">
        <v>40</v>
      </c>
      <c r="E71" s="162">
        <v>0.15</v>
      </c>
      <c r="F71" s="162">
        <f>D71*E71</f>
        <v>6</v>
      </c>
      <c r="G71" s="169">
        <f>F71</f>
        <v>6</v>
      </c>
    </row>
    <row r="72" spans="1:7" ht="15" customHeight="1">
      <c r="A72" s="168"/>
      <c r="B72" s="159"/>
      <c r="C72" s="160"/>
      <c r="D72" s="161"/>
      <c r="E72" s="162"/>
      <c r="F72" s="162"/>
      <c r="G72" s="169"/>
    </row>
    <row r="73" spans="1:7" ht="15" customHeight="1">
      <c r="A73" s="168"/>
      <c r="B73" s="159"/>
      <c r="C73" s="160"/>
      <c r="D73" s="161"/>
      <c r="E73" s="162"/>
      <c r="F73" s="162"/>
      <c r="G73" s="169"/>
    </row>
    <row r="74" spans="1:7" ht="15" customHeight="1">
      <c r="A74" s="168"/>
      <c r="B74" s="159"/>
      <c r="C74" s="160"/>
      <c r="D74" s="161"/>
      <c r="E74" s="162"/>
      <c r="F74" s="162"/>
      <c r="G74" s="169"/>
    </row>
    <row r="75" spans="1:7" ht="15" customHeight="1">
      <c r="A75" s="168"/>
      <c r="B75" s="159"/>
      <c r="C75" s="160"/>
      <c r="D75" s="161"/>
      <c r="E75" s="162"/>
      <c r="F75" s="162"/>
      <c r="G75" s="169"/>
    </row>
    <row r="76" spans="1:7" ht="15" customHeight="1">
      <c r="A76" s="168"/>
      <c r="B76" s="159"/>
      <c r="C76" s="160"/>
      <c r="D76" s="161"/>
      <c r="E76" s="162"/>
      <c r="F76" s="162"/>
      <c r="G76" s="169"/>
    </row>
    <row r="77" spans="1:7" ht="18.75" customHeight="1">
      <c r="A77" s="168"/>
      <c r="B77" s="159"/>
      <c r="C77" s="160"/>
      <c r="D77" s="161"/>
      <c r="E77" s="162"/>
      <c r="F77" s="162"/>
      <c r="G77" s="169"/>
    </row>
    <row r="78" spans="1:7" ht="18.75" customHeight="1">
      <c r="A78" s="168"/>
      <c r="B78" s="159"/>
      <c r="C78" s="160"/>
      <c r="D78" s="161"/>
      <c r="E78" s="162"/>
      <c r="F78" s="162"/>
      <c r="G78" s="169"/>
    </row>
    <row r="79" spans="1:7" ht="18.75" customHeight="1">
      <c r="A79" s="168"/>
      <c r="B79" s="159"/>
      <c r="C79" s="160"/>
      <c r="D79" s="161"/>
      <c r="E79" s="162"/>
      <c r="F79" s="162"/>
      <c r="G79" s="169"/>
    </row>
    <row r="80" spans="1:7" ht="19.5" customHeight="1" thickBot="1">
      <c r="A80" s="171"/>
      <c r="B80" s="172" t="str">
        <f>A62</f>
        <v>BU.011</v>
      </c>
      <c r="C80" s="173"/>
      <c r="D80" s="174"/>
      <c r="E80" s="175"/>
      <c r="F80" s="176" t="s">
        <v>388</v>
      </c>
      <c r="G80" s="177">
        <f>SUM(G64:G79)</f>
        <v>20.558</v>
      </c>
    </row>
    <row r="81" spans="1:7" ht="24.75" customHeight="1" thickBot="1">
      <c r="A81" s="497"/>
      <c r="B81" s="498"/>
      <c r="C81" s="499"/>
      <c r="D81" s="500"/>
      <c r="E81" s="501"/>
      <c r="F81" s="501"/>
      <c r="G81" s="501"/>
    </row>
    <row r="82" spans="1:7" ht="19.5" customHeight="1">
      <c r="A82" s="164" t="s">
        <v>482</v>
      </c>
      <c r="B82" s="572" t="s">
        <v>223</v>
      </c>
      <c r="C82" s="572"/>
      <c r="D82" s="572"/>
      <c r="E82" s="572"/>
      <c r="F82" s="572"/>
      <c r="G82" s="165" t="s">
        <v>484</v>
      </c>
    </row>
    <row r="83" spans="1:7" ht="19.5" customHeight="1" thickBot="1">
      <c r="A83" s="178" t="s">
        <v>270</v>
      </c>
      <c r="B83" s="573"/>
      <c r="C83" s="573"/>
      <c r="D83" s="573"/>
      <c r="E83" s="573"/>
      <c r="F83" s="573"/>
      <c r="G83" s="179" t="s">
        <v>524</v>
      </c>
    </row>
    <row r="84" spans="1:7" ht="19.5" customHeight="1">
      <c r="A84" s="180" t="s">
        <v>348</v>
      </c>
      <c r="B84" s="181" t="s">
        <v>483</v>
      </c>
      <c r="C84" s="181" t="s">
        <v>381</v>
      </c>
      <c r="D84" s="182" t="s">
        <v>485</v>
      </c>
      <c r="E84" s="183" t="s">
        <v>486</v>
      </c>
      <c r="F84" s="183" t="s">
        <v>487</v>
      </c>
      <c r="G84" s="184"/>
    </row>
    <row r="85" spans="1:7" ht="15" customHeight="1">
      <c r="A85" s="166"/>
      <c r="B85" s="155"/>
      <c r="C85" s="156"/>
      <c r="D85" s="157"/>
      <c r="E85" s="158"/>
      <c r="F85" s="158"/>
      <c r="G85" s="167"/>
    </row>
    <row r="86" spans="1:7" ht="15" customHeight="1">
      <c r="A86" s="168" t="s">
        <v>4</v>
      </c>
      <c r="B86" s="192" t="s">
        <v>5</v>
      </c>
      <c r="C86" s="160" t="s">
        <v>6</v>
      </c>
      <c r="D86" s="190">
        <v>0.2</v>
      </c>
      <c r="E86" s="162">
        <v>2.39</v>
      </c>
      <c r="F86" s="162">
        <f>D86*E86</f>
        <v>0.47800000000000004</v>
      </c>
      <c r="G86" s="169">
        <f>F86</f>
        <v>0.47800000000000004</v>
      </c>
    </row>
    <row r="87" spans="1:7" ht="15" customHeight="1">
      <c r="A87" s="168"/>
      <c r="B87" s="192"/>
      <c r="C87" s="160"/>
      <c r="D87" s="190"/>
      <c r="E87" s="162"/>
      <c r="F87" s="162"/>
      <c r="G87" s="169"/>
    </row>
    <row r="88" spans="1:7" ht="15" customHeight="1">
      <c r="A88" s="168"/>
      <c r="B88" s="192"/>
      <c r="C88" s="160"/>
      <c r="D88" s="190"/>
      <c r="E88" s="162"/>
      <c r="F88" s="162"/>
      <c r="G88" s="169"/>
    </row>
    <row r="89" spans="1:7" ht="15" customHeight="1">
      <c r="A89" s="168" t="s">
        <v>7</v>
      </c>
      <c r="B89" s="192" t="s">
        <v>512</v>
      </c>
      <c r="C89" s="160" t="s">
        <v>8</v>
      </c>
      <c r="D89" s="190">
        <v>4</v>
      </c>
      <c r="E89" s="162">
        <v>1.76</v>
      </c>
      <c r="F89" s="162">
        <f>D89*E89</f>
        <v>7.04</v>
      </c>
      <c r="G89" s="169">
        <f>F89</f>
        <v>7.04</v>
      </c>
    </row>
    <row r="90" spans="1:7" ht="15" customHeight="1">
      <c r="A90" s="168"/>
      <c r="B90" s="192"/>
      <c r="C90" s="160"/>
      <c r="D90" s="190"/>
      <c r="E90" s="162"/>
      <c r="F90" s="162"/>
      <c r="G90" s="169"/>
    </row>
    <row r="91" spans="1:7" ht="15" customHeight="1">
      <c r="A91" s="168"/>
      <c r="B91" s="192"/>
      <c r="C91" s="160"/>
      <c r="D91" s="190"/>
      <c r="E91" s="162"/>
      <c r="F91" s="162"/>
      <c r="G91" s="169"/>
    </row>
    <row r="92" spans="1:7" ht="15" customHeight="1">
      <c r="A92" s="168" t="s">
        <v>11</v>
      </c>
      <c r="B92" s="192" t="s">
        <v>12</v>
      </c>
      <c r="C92" s="160" t="s">
        <v>13</v>
      </c>
      <c r="D92" s="190">
        <v>20</v>
      </c>
      <c r="E92" s="162">
        <v>0.15</v>
      </c>
      <c r="F92" s="162">
        <f>D92*E92</f>
        <v>3</v>
      </c>
      <c r="G92" s="169">
        <f>F92</f>
        <v>3</v>
      </c>
    </row>
    <row r="93" spans="1:7" ht="15" customHeight="1">
      <c r="A93" s="168"/>
      <c r="B93" s="159"/>
      <c r="C93" s="160"/>
      <c r="D93" s="161"/>
      <c r="E93" s="162"/>
      <c r="F93" s="162"/>
      <c r="G93" s="169"/>
    </row>
    <row r="94" spans="1:7" ht="15" customHeight="1">
      <c r="A94" s="168"/>
      <c r="B94" s="159"/>
      <c r="C94" s="160"/>
      <c r="D94" s="161"/>
      <c r="E94" s="162"/>
      <c r="F94" s="162"/>
      <c r="G94" s="169"/>
    </row>
    <row r="95" spans="1:7" ht="15" customHeight="1">
      <c r="A95" s="168"/>
      <c r="B95" s="159"/>
      <c r="C95" s="160"/>
      <c r="D95" s="161"/>
      <c r="E95" s="162"/>
      <c r="F95" s="162"/>
      <c r="G95" s="169"/>
    </row>
    <row r="96" spans="1:7" ht="15" customHeight="1">
      <c r="A96" s="168"/>
      <c r="B96" s="159"/>
      <c r="C96" s="160"/>
      <c r="D96" s="161"/>
      <c r="E96" s="162"/>
      <c r="F96" s="162"/>
      <c r="G96" s="169"/>
    </row>
    <row r="97" spans="1:7" ht="15" customHeight="1">
      <c r="A97" s="168"/>
      <c r="B97" s="159"/>
      <c r="C97" s="160"/>
      <c r="D97" s="161"/>
      <c r="E97" s="162"/>
      <c r="F97" s="162"/>
      <c r="G97" s="169"/>
    </row>
    <row r="98" spans="1:7" ht="15" customHeight="1">
      <c r="A98" s="168"/>
      <c r="B98" s="159"/>
      <c r="C98" s="160"/>
      <c r="D98" s="161"/>
      <c r="E98" s="162"/>
      <c r="F98" s="162"/>
      <c r="G98" s="169"/>
    </row>
    <row r="99" spans="1:7" ht="19.5" customHeight="1" thickBot="1">
      <c r="A99" s="171"/>
      <c r="B99" s="172" t="str">
        <f>A83</f>
        <v>BU.012</v>
      </c>
      <c r="C99" s="173"/>
      <c r="D99" s="174"/>
      <c r="E99" s="175"/>
      <c r="F99" s="176" t="s">
        <v>388</v>
      </c>
      <c r="G99" s="177">
        <f>SUM(G85:G98)</f>
        <v>10.518</v>
      </c>
    </row>
    <row r="100" spans="4:7" ht="15" customHeight="1" thickBot="1">
      <c r="D100" s="151"/>
      <c r="E100" s="150"/>
      <c r="F100" s="150"/>
      <c r="G100" s="150"/>
    </row>
    <row r="101" spans="1:7" ht="19.5" customHeight="1">
      <c r="A101" s="164" t="s">
        <v>482</v>
      </c>
      <c r="B101" s="572" t="s">
        <v>228</v>
      </c>
      <c r="C101" s="572"/>
      <c r="D101" s="572"/>
      <c r="E101" s="572"/>
      <c r="F101" s="572"/>
      <c r="G101" s="165" t="s">
        <v>484</v>
      </c>
    </row>
    <row r="102" spans="1:7" ht="19.5" customHeight="1" thickBot="1">
      <c r="A102" s="178" t="s">
        <v>271</v>
      </c>
      <c r="B102" s="573"/>
      <c r="C102" s="573"/>
      <c r="D102" s="573"/>
      <c r="E102" s="573"/>
      <c r="F102" s="573"/>
      <c r="G102" s="179" t="s">
        <v>524</v>
      </c>
    </row>
    <row r="103" spans="1:7" ht="19.5" customHeight="1">
      <c r="A103" s="180" t="s">
        <v>348</v>
      </c>
      <c r="B103" s="181" t="s">
        <v>483</v>
      </c>
      <c r="C103" s="181" t="s">
        <v>381</v>
      </c>
      <c r="D103" s="182" t="s">
        <v>485</v>
      </c>
      <c r="E103" s="183" t="s">
        <v>486</v>
      </c>
      <c r="F103" s="183" t="s">
        <v>487</v>
      </c>
      <c r="G103" s="184"/>
    </row>
    <row r="104" spans="1:7" ht="15" customHeight="1">
      <c r="A104" s="166"/>
      <c r="B104" s="155"/>
      <c r="C104" s="156"/>
      <c r="D104" s="157"/>
      <c r="E104" s="158"/>
      <c r="F104" s="158"/>
      <c r="G104" s="167"/>
    </row>
    <row r="105" spans="1:7" ht="15" customHeight="1">
      <c r="A105" s="168" t="s">
        <v>4</v>
      </c>
      <c r="B105" s="192" t="s">
        <v>5</v>
      </c>
      <c r="C105" s="160" t="s">
        <v>6</v>
      </c>
      <c r="D105" s="190">
        <v>0.2</v>
      </c>
      <c r="E105" s="162">
        <v>2.39</v>
      </c>
      <c r="F105" s="162">
        <f>D105*E105</f>
        <v>0.47800000000000004</v>
      </c>
      <c r="G105" s="169">
        <f>F105</f>
        <v>0.47800000000000004</v>
      </c>
    </row>
    <row r="106" spans="1:7" ht="15" customHeight="1">
      <c r="A106" s="168"/>
      <c r="B106" s="192"/>
      <c r="C106" s="160"/>
      <c r="D106" s="190"/>
      <c r="E106" s="162"/>
      <c r="F106" s="162"/>
      <c r="G106" s="169"/>
    </row>
    <row r="107" spans="1:7" ht="15" customHeight="1">
      <c r="A107" s="168"/>
      <c r="B107" s="192"/>
      <c r="C107" s="160"/>
      <c r="D107" s="190"/>
      <c r="E107" s="162"/>
      <c r="F107" s="162"/>
      <c r="G107" s="169"/>
    </row>
    <row r="108" spans="1:7" ht="15" customHeight="1">
      <c r="A108" s="168" t="s">
        <v>23</v>
      </c>
      <c r="B108" s="192" t="s">
        <v>24</v>
      </c>
      <c r="C108" s="160" t="s">
        <v>6</v>
      </c>
      <c r="D108" s="190">
        <v>0.1</v>
      </c>
      <c r="E108" s="162">
        <v>60</v>
      </c>
      <c r="F108" s="162">
        <f>D108*E108</f>
        <v>6</v>
      </c>
      <c r="G108" s="169">
        <f>F108</f>
        <v>6</v>
      </c>
    </row>
    <row r="109" spans="1:7" ht="15" customHeight="1">
      <c r="A109" s="168"/>
      <c r="B109" s="192"/>
      <c r="C109" s="160"/>
      <c r="D109" s="190"/>
      <c r="E109" s="162"/>
      <c r="F109" s="162"/>
      <c r="G109" s="169"/>
    </row>
    <row r="110" spans="1:7" ht="15" customHeight="1">
      <c r="A110" s="168"/>
      <c r="B110" s="192"/>
      <c r="C110" s="160"/>
      <c r="D110" s="190"/>
      <c r="E110" s="162"/>
      <c r="F110" s="162"/>
      <c r="G110" s="169"/>
    </row>
    <row r="111" spans="1:7" ht="51">
      <c r="A111" s="168" t="s">
        <v>14</v>
      </c>
      <c r="B111" s="193" t="s">
        <v>15</v>
      </c>
      <c r="C111" s="160" t="s">
        <v>460</v>
      </c>
      <c r="D111" s="190">
        <v>300</v>
      </c>
      <c r="E111" s="162">
        <v>0.7</v>
      </c>
      <c r="F111" s="162">
        <f>D111*E111</f>
        <v>210</v>
      </c>
      <c r="G111" s="169">
        <f>F111</f>
        <v>210</v>
      </c>
    </row>
    <row r="112" spans="1:7" ht="15" customHeight="1">
      <c r="A112" s="168"/>
      <c r="B112" s="192"/>
      <c r="C112" s="160"/>
      <c r="D112" s="190"/>
      <c r="E112" s="162"/>
      <c r="F112" s="162"/>
      <c r="G112" s="169"/>
    </row>
    <row r="113" spans="1:7" ht="15" customHeight="1">
      <c r="A113" s="168"/>
      <c r="B113" s="192"/>
      <c r="C113" s="160"/>
      <c r="D113" s="190"/>
      <c r="E113" s="162"/>
      <c r="F113" s="162"/>
      <c r="G113" s="169"/>
    </row>
    <row r="114" spans="1:7" ht="15" customHeight="1">
      <c r="A114" s="168" t="s">
        <v>16</v>
      </c>
      <c r="B114" s="192" t="s">
        <v>17</v>
      </c>
      <c r="C114" s="160" t="s">
        <v>504</v>
      </c>
      <c r="D114" s="190">
        <v>0.05</v>
      </c>
      <c r="E114" s="162">
        <v>25</v>
      </c>
      <c r="F114" s="162">
        <f>D114*E114</f>
        <v>1.25</v>
      </c>
      <c r="G114" s="169">
        <f>F114</f>
        <v>1.25</v>
      </c>
    </row>
    <row r="115" spans="1:7" ht="16.5" customHeight="1">
      <c r="A115" s="168"/>
      <c r="B115" s="159"/>
      <c r="C115" s="160"/>
      <c r="D115" s="161"/>
      <c r="E115" s="162"/>
      <c r="F115" s="162"/>
      <c r="G115" s="169"/>
    </row>
    <row r="116" spans="1:7" ht="16.5" customHeight="1">
      <c r="A116" s="168"/>
      <c r="B116" s="159"/>
      <c r="C116" s="160"/>
      <c r="D116" s="161"/>
      <c r="E116" s="162"/>
      <c r="F116" s="162"/>
      <c r="G116" s="169"/>
    </row>
    <row r="117" spans="1:7" ht="16.5" customHeight="1">
      <c r="A117" s="168"/>
      <c r="B117" s="159"/>
      <c r="C117" s="160"/>
      <c r="D117" s="161"/>
      <c r="E117" s="162"/>
      <c r="F117" s="162"/>
      <c r="G117" s="169"/>
    </row>
    <row r="118" spans="1:7" ht="16.5" customHeight="1">
      <c r="A118" s="168"/>
      <c r="B118" s="159"/>
      <c r="C118" s="160"/>
      <c r="D118" s="161"/>
      <c r="E118" s="162"/>
      <c r="F118" s="162"/>
      <c r="G118" s="169"/>
    </row>
    <row r="119" spans="1:7" ht="14.25" customHeight="1">
      <c r="A119" s="168"/>
      <c r="B119" s="159"/>
      <c r="C119" s="160"/>
      <c r="D119" s="161"/>
      <c r="E119" s="162"/>
      <c r="F119" s="162"/>
      <c r="G119" s="169"/>
    </row>
    <row r="120" spans="1:7" ht="19.5" customHeight="1" thickBot="1">
      <c r="A120" s="171"/>
      <c r="B120" s="172" t="str">
        <f>A102</f>
        <v>BU.020</v>
      </c>
      <c r="C120" s="173"/>
      <c r="D120" s="174"/>
      <c r="E120" s="175"/>
      <c r="F120" s="176" t="s">
        <v>388</v>
      </c>
      <c r="G120" s="177">
        <f>SUM(G104:G119)</f>
        <v>217.728</v>
      </c>
    </row>
    <row r="121" spans="1:7" ht="24.75" customHeight="1" thickBot="1">
      <c r="A121" s="497"/>
      <c r="B121" s="498"/>
      <c r="C121" s="499"/>
      <c r="D121" s="500"/>
      <c r="E121" s="501"/>
      <c r="F121" s="501"/>
      <c r="G121" s="501"/>
    </row>
    <row r="122" spans="1:7" ht="19.5" customHeight="1">
      <c r="A122" s="164" t="s">
        <v>482</v>
      </c>
      <c r="B122" s="572" t="s">
        <v>229</v>
      </c>
      <c r="C122" s="572"/>
      <c r="D122" s="572"/>
      <c r="E122" s="572"/>
      <c r="F122" s="572"/>
      <c r="G122" s="165" t="s">
        <v>484</v>
      </c>
    </row>
    <row r="123" spans="1:7" ht="19.5" customHeight="1" thickBot="1">
      <c r="A123" s="178" t="s">
        <v>272</v>
      </c>
      <c r="B123" s="573"/>
      <c r="C123" s="573"/>
      <c r="D123" s="573"/>
      <c r="E123" s="573"/>
      <c r="F123" s="573"/>
      <c r="G123" s="179" t="s">
        <v>524</v>
      </c>
    </row>
    <row r="124" spans="1:7" ht="19.5" customHeight="1">
      <c r="A124" s="180" t="s">
        <v>348</v>
      </c>
      <c r="B124" s="181" t="s">
        <v>483</v>
      </c>
      <c r="C124" s="181" t="s">
        <v>381</v>
      </c>
      <c r="D124" s="182" t="s">
        <v>485</v>
      </c>
      <c r="E124" s="183" t="s">
        <v>486</v>
      </c>
      <c r="F124" s="183" t="s">
        <v>487</v>
      </c>
      <c r="G124" s="184"/>
    </row>
    <row r="125" spans="1:7" ht="15" customHeight="1">
      <c r="A125" s="166"/>
      <c r="B125" s="155"/>
      <c r="C125" s="156"/>
      <c r="D125" s="157"/>
      <c r="E125" s="158"/>
      <c r="F125" s="158"/>
      <c r="G125" s="167"/>
    </row>
    <row r="126" spans="1:7" ht="15" customHeight="1">
      <c r="A126" s="168" t="s">
        <v>4</v>
      </c>
      <c r="B126" s="192" t="s">
        <v>5</v>
      </c>
      <c r="C126" s="160" t="s">
        <v>6</v>
      </c>
      <c r="D126" s="190">
        <v>0.4</v>
      </c>
      <c r="E126" s="162">
        <v>2.39</v>
      </c>
      <c r="F126" s="162">
        <f>D126*E126</f>
        <v>0.9560000000000001</v>
      </c>
      <c r="G126" s="169">
        <f>F126</f>
        <v>0.9560000000000001</v>
      </c>
    </row>
    <row r="127" spans="1:7" ht="15" customHeight="1">
      <c r="A127" s="168"/>
      <c r="B127" s="192"/>
      <c r="C127" s="160"/>
      <c r="D127" s="190"/>
      <c r="E127" s="162"/>
      <c r="F127" s="162"/>
      <c r="G127" s="169"/>
    </row>
    <row r="128" spans="1:7" ht="15" customHeight="1">
      <c r="A128" s="168"/>
      <c r="B128" s="192"/>
      <c r="C128" s="160"/>
      <c r="D128" s="190"/>
      <c r="E128" s="162"/>
      <c r="F128" s="162"/>
      <c r="G128" s="169"/>
    </row>
    <row r="129" spans="1:7" ht="15" customHeight="1">
      <c r="A129" s="168" t="s">
        <v>23</v>
      </c>
      <c r="B129" s="192" t="s">
        <v>24</v>
      </c>
      <c r="C129" s="160" t="s">
        <v>6</v>
      </c>
      <c r="D129" s="190">
        <v>0.2</v>
      </c>
      <c r="E129" s="162">
        <v>60</v>
      </c>
      <c r="F129" s="162">
        <f>D129*E129</f>
        <v>12</v>
      </c>
      <c r="G129" s="169">
        <f>F129</f>
        <v>12</v>
      </c>
    </row>
    <row r="130" spans="1:7" ht="15" customHeight="1">
      <c r="A130" s="168"/>
      <c r="B130" s="192"/>
      <c r="C130" s="160"/>
      <c r="D130" s="190"/>
      <c r="E130" s="162"/>
      <c r="F130" s="162"/>
      <c r="G130" s="169"/>
    </row>
    <row r="131" spans="1:7" ht="15" customHeight="1">
      <c r="A131" s="168"/>
      <c r="B131" s="192"/>
      <c r="C131" s="160"/>
      <c r="D131" s="190"/>
      <c r="E131" s="162"/>
      <c r="F131" s="162"/>
      <c r="G131" s="169"/>
    </row>
    <row r="132" spans="1:7" ht="51">
      <c r="A132" s="168" t="s">
        <v>14</v>
      </c>
      <c r="B132" s="193" t="s">
        <v>15</v>
      </c>
      <c r="C132" s="160" t="s">
        <v>460</v>
      </c>
      <c r="D132" s="190">
        <v>300</v>
      </c>
      <c r="E132" s="162">
        <v>0.7</v>
      </c>
      <c r="F132" s="162">
        <f>D132*E132</f>
        <v>210</v>
      </c>
      <c r="G132" s="169">
        <f>F132</f>
        <v>210</v>
      </c>
    </row>
    <row r="133" spans="1:7" ht="15" customHeight="1">
      <c r="A133" s="168"/>
      <c r="B133" s="192"/>
      <c r="C133" s="160"/>
      <c r="D133" s="190"/>
      <c r="E133" s="162"/>
      <c r="F133" s="162"/>
      <c r="G133" s="169"/>
    </row>
    <row r="134" spans="1:7" ht="15" customHeight="1">
      <c r="A134" s="168"/>
      <c r="B134" s="192"/>
      <c r="C134" s="160"/>
      <c r="D134" s="190"/>
      <c r="E134" s="162"/>
      <c r="F134" s="162"/>
      <c r="G134" s="169"/>
    </row>
    <row r="135" spans="1:7" ht="15" customHeight="1">
      <c r="A135" s="168" t="s">
        <v>16</v>
      </c>
      <c r="B135" s="192" t="s">
        <v>17</v>
      </c>
      <c r="C135" s="160" t="s">
        <v>504</v>
      </c>
      <c r="D135" s="190">
        <v>0.05</v>
      </c>
      <c r="E135" s="162">
        <v>25</v>
      </c>
      <c r="F135" s="162">
        <f>D135*E135</f>
        <v>1.25</v>
      </c>
      <c r="G135" s="169">
        <f>F135</f>
        <v>1.25</v>
      </c>
    </row>
    <row r="136" spans="1:7" ht="15" customHeight="1">
      <c r="A136" s="168"/>
      <c r="B136" s="159"/>
      <c r="C136" s="160"/>
      <c r="D136" s="161"/>
      <c r="E136" s="162"/>
      <c r="F136" s="162"/>
      <c r="G136" s="169"/>
    </row>
    <row r="137" spans="1:7" ht="15" customHeight="1">
      <c r="A137" s="168"/>
      <c r="B137" s="159"/>
      <c r="C137" s="160"/>
      <c r="D137" s="161"/>
      <c r="E137" s="162"/>
      <c r="F137" s="162"/>
      <c r="G137" s="169"/>
    </row>
    <row r="138" spans="1:7" ht="15" customHeight="1">
      <c r="A138" s="168"/>
      <c r="B138" s="159"/>
      <c r="C138" s="160"/>
      <c r="D138" s="161"/>
      <c r="E138" s="162"/>
      <c r="F138" s="162"/>
      <c r="G138" s="169"/>
    </row>
    <row r="139" spans="1:7" ht="19.5" customHeight="1" thickBot="1">
      <c r="A139" s="171"/>
      <c r="B139" s="172" t="str">
        <f>A123</f>
        <v>BU.021</v>
      </c>
      <c r="C139" s="173"/>
      <c r="D139" s="174"/>
      <c r="E139" s="175"/>
      <c r="F139" s="176" t="s">
        <v>388</v>
      </c>
      <c r="G139" s="177">
        <f>SUM(G125:G138)</f>
        <v>224.206</v>
      </c>
    </row>
    <row r="140" spans="4:7" ht="15" customHeight="1" thickBot="1">
      <c r="D140" s="151"/>
      <c r="E140" s="150"/>
      <c r="F140" s="150"/>
      <c r="G140" s="150"/>
    </row>
    <row r="141" spans="1:7" ht="19.5" customHeight="1">
      <c r="A141" s="164" t="s">
        <v>482</v>
      </c>
      <c r="B141" s="572" t="s">
        <v>230</v>
      </c>
      <c r="C141" s="572"/>
      <c r="D141" s="572"/>
      <c r="E141" s="572"/>
      <c r="F141" s="572"/>
      <c r="G141" s="165" t="s">
        <v>484</v>
      </c>
    </row>
    <row r="142" spans="1:7" ht="19.5" customHeight="1" thickBot="1">
      <c r="A142" s="178" t="s">
        <v>273</v>
      </c>
      <c r="B142" s="573"/>
      <c r="C142" s="573"/>
      <c r="D142" s="573"/>
      <c r="E142" s="573"/>
      <c r="F142" s="573"/>
      <c r="G142" s="179" t="s">
        <v>524</v>
      </c>
    </row>
    <row r="143" spans="1:7" ht="19.5" customHeight="1">
      <c r="A143" s="180" t="s">
        <v>348</v>
      </c>
      <c r="B143" s="181" t="s">
        <v>483</v>
      </c>
      <c r="C143" s="181" t="s">
        <v>381</v>
      </c>
      <c r="D143" s="182" t="s">
        <v>485</v>
      </c>
      <c r="E143" s="183" t="s">
        <v>486</v>
      </c>
      <c r="F143" s="183" t="s">
        <v>487</v>
      </c>
      <c r="G143" s="184"/>
    </row>
    <row r="144" spans="1:7" ht="15" customHeight="1">
      <c r="A144" s="166"/>
      <c r="B144" s="155"/>
      <c r="C144" s="156"/>
      <c r="D144" s="157"/>
      <c r="E144" s="158"/>
      <c r="F144" s="158"/>
      <c r="G144" s="167"/>
    </row>
    <row r="145" spans="1:7" ht="15" customHeight="1">
      <c r="A145" s="168" t="s">
        <v>4</v>
      </c>
      <c r="B145" s="192" t="s">
        <v>5</v>
      </c>
      <c r="C145" s="160" t="s">
        <v>6</v>
      </c>
      <c r="D145" s="190">
        <v>0.4</v>
      </c>
      <c r="E145" s="162">
        <v>2.39</v>
      </c>
      <c r="F145" s="162">
        <f>D145*E145</f>
        <v>0.9560000000000001</v>
      </c>
      <c r="G145" s="169">
        <f>F145</f>
        <v>0.9560000000000001</v>
      </c>
    </row>
    <row r="146" spans="1:7" ht="15" customHeight="1">
      <c r="A146" s="168"/>
      <c r="B146" s="192"/>
      <c r="C146" s="160"/>
      <c r="D146" s="190"/>
      <c r="E146" s="162"/>
      <c r="F146" s="162"/>
      <c r="G146" s="169"/>
    </row>
    <row r="147" spans="1:7" ht="15" customHeight="1">
      <c r="A147" s="168"/>
      <c r="B147" s="192"/>
      <c r="C147" s="160"/>
      <c r="D147" s="190"/>
      <c r="E147" s="162"/>
      <c r="F147" s="162"/>
      <c r="G147" s="169"/>
    </row>
    <row r="148" spans="1:7" ht="15" customHeight="1">
      <c r="A148" s="168" t="s">
        <v>23</v>
      </c>
      <c r="B148" s="192" t="s">
        <v>24</v>
      </c>
      <c r="C148" s="160" t="s">
        <v>6</v>
      </c>
      <c r="D148" s="190">
        <v>0.2</v>
      </c>
      <c r="E148" s="162">
        <v>60</v>
      </c>
      <c r="F148" s="162">
        <f>D148*E148</f>
        <v>12</v>
      </c>
      <c r="G148" s="169">
        <f>F148</f>
        <v>12</v>
      </c>
    </row>
    <row r="149" spans="1:7" ht="15" customHeight="1">
      <c r="A149" s="168"/>
      <c r="B149" s="192"/>
      <c r="C149" s="160"/>
      <c r="D149" s="190"/>
      <c r="E149" s="162"/>
      <c r="F149" s="162"/>
      <c r="G149" s="169"/>
    </row>
    <row r="150" spans="1:7" ht="14.25" customHeight="1">
      <c r="A150" s="168"/>
      <c r="B150" s="192"/>
      <c r="C150" s="160"/>
      <c r="D150" s="190"/>
      <c r="E150" s="162"/>
      <c r="F150" s="162"/>
      <c r="G150" s="169"/>
    </row>
    <row r="151" spans="1:7" ht="51">
      <c r="A151" s="168" t="s">
        <v>14</v>
      </c>
      <c r="B151" s="193" t="s">
        <v>15</v>
      </c>
      <c r="C151" s="160" t="s">
        <v>460</v>
      </c>
      <c r="D151" s="190">
        <v>300</v>
      </c>
      <c r="E151" s="162">
        <v>0.7</v>
      </c>
      <c r="F151" s="162">
        <f>D151*E151</f>
        <v>210</v>
      </c>
      <c r="G151" s="169">
        <f>F151</f>
        <v>210</v>
      </c>
    </row>
    <row r="152" spans="1:7" ht="13.5" customHeight="1">
      <c r="A152" s="168"/>
      <c r="B152" s="192"/>
      <c r="C152" s="160"/>
      <c r="D152" s="190"/>
      <c r="E152" s="162"/>
      <c r="F152" s="162"/>
      <c r="G152" s="169"/>
    </row>
    <row r="153" spans="1:7" ht="12.75" customHeight="1">
      <c r="A153" s="168"/>
      <c r="B153" s="192"/>
      <c r="C153" s="160"/>
      <c r="D153" s="190"/>
      <c r="E153" s="162"/>
      <c r="F153" s="162"/>
      <c r="G153" s="169"/>
    </row>
    <row r="154" spans="1:7" ht="15" customHeight="1">
      <c r="A154" s="168" t="s">
        <v>16</v>
      </c>
      <c r="B154" s="192" t="s">
        <v>17</v>
      </c>
      <c r="C154" s="160" t="s">
        <v>504</v>
      </c>
      <c r="D154" s="190">
        <v>0.05</v>
      </c>
      <c r="E154" s="162">
        <v>25</v>
      </c>
      <c r="F154" s="162">
        <f>D154*E154</f>
        <v>1.25</v>
      </c>
      <c r="G154" s="169">
        <f>F154</f>
        <v>1.25</v>
      </c>
    </row>
    <row r="155" spans="1:7" ht="16.5" customHeight="1">
      <c r="A155" s="168"/>
      <c r="B155" s="192"/>
      <c r="C155" s="160"/>
      <c r="D155" s="190"/>
      <c r="E155" s="162"/>
      <c r="F155" s="162"/>
      <c r="G155" s="169"/>
    </row>
    <row r="156" spans="1:7" ht="16.5" customHeight="1">
      <c r="A156" s="168"/>
      <c r="B156" s="192"/>
      <c r="C156" s="160"/>
      <c r="D156" s="190"/>
      <c r="E156" s="162"/>
      <c r="F156" s="162"/>
      <c r="G156" s="169"/>
    </row>
    <row r="157" spans="1:7" ht="16.5" customHeight="1">
      <c r="A157" s="168"/>
      <c r="B157" s="159"/>
      <c r="C157" s="160"/>
      <c r="D157" s="161"/>
      <c r="E157" s="162"/>
      <c r="F157" s="162"/>
      <c r="G157" s="169"/>
    </row>
    <row r="158" spans="1:7" ht="19.5" customHeight="1" thickBot="1">
      <c r="A158" s="171"/>
      <c r="B158" s="172" t="str">
        <f>A142</f>
        <v>BU.022</v>
      </c>
      <c r="C158" s="173"/>
      <c r="D158" s="174"/>
      <c r="E158" s="175"/>
      <c r="F158" s="176" t="s">
        <v>388</v>
      </c>
      <c r="G158" s="177">
        <f>SUM(G144:G157)</f>
        <v>224.206</v>
      </c>
    </row>
    <row r="159" spans="1:7" ht="24.75" customHeight="1" thickBot="1">
      <c r="A159" s="497"/>
      <c r="B159" s="498"/>
      <c r="C159" s="499"/>
      <c r="D159" s="500"/>
      <c r="E159" s="501"/>
      <c r="F159" s="501"/>
      <c r="G159" s="501"/>
    </row>
    <row r="160" spans="1:7" ht="19.5" customHeight="1">
      <c r="A160" s="164" t="s">
        <v>482</v>
      </c>
      <c r="B160" s="572" t="s">
        <v>231</v>
      </c>
      <c r="C160" s="572"/>
      <c r="D160" s="572"/>
      <c r="E160" s="572"/>
      <c r="F160" s="572"/>
      <c r="G160" s="165" t="s">
        <v>484</v>
      </c>
    </row>
    <row r="161" spans="1:7" ht="19.5" customHeight="1" thickBot="1">
      <c r="A161" s="178" t="s">
        <v>274</v>
      </c>
      <c r="B161" s="573"/>
      <c r="C161" s="573"/>
      <c r="D161" s="573"/>
      <c r="E161" s="573"/>
      <c r="F161" s="573"/>
      <c r="G161" s="179" t="s">
        <v>552</v>
      </c>
    </row>
    <row r="162" spans="1:7" ht="19.5" customHeight="1">
      <c r="A162" s="180" t="s">
        <v>348</v>
      </c>
      <c r="B162" s="181" t="s">
        <v>483</v>
      </c>
      <c r="C162" s="181" t="s">
        <v>381</v>
      </c>
      <c r="D162" s="182" t="s">
        <v>485</v>
      </c>
      <c r="E162" s="183" t="s">
        <v>486</v>
      </c>
      <c r="F162" s="183" t="s">
        <v>487</v>
      </c>
      <c r="G162" s="184"/>
    </row>
    <row r="163" spans="1:7" ht="15" customHeight="1">
      <c r="A163" s="166"/>
      <c r="B163" s="155"/>
      <c r="C163" s="156"/>
      <c r="D163" s="157"/>
      <c r="E163" s="158"/>
      <c r="F163" s="158"/>
      <c r="G163" s="167"/>
    </row>
    <row r="164" spans="1:7" ht="15" customHeight="1">
      <c r="A164" s="168" t="s">
        <v>4</v>
      </c>
      <c r="B164" s="192" t="s">
        <v>5</v>
      </c>
      <c r="C164" s="160" t="s">
        <v>6</v>
      </c>
      <c r="D164" s="190">
        <v>0.4</v>
      </c>
      <c r="E164" s="162">
        <v>2.39</v>
      </c>
      <c r="F164" s="162">
        <f>D164*E164</f>
        <v>0.9560000000000001</v>
      </c>
      <c r="G164" s="169">
        <f>F164</f>
        <v>0.9560000000000001</v>
      </c>
    </row>
    <row r="165" spans="1:7" ht="15" customHeight="1">
      <c r="A165" s="168"/>
      <c r="B165" s="192"/>
      <c r="C165" s="160"/>
      <c r="D165" s="190"/>
      <c r="E165" s="162"/>
      <c r="F165" s="162"/>
      <c r="G165" s="169"/>
    </row>
    <row r="166" spans="1:7" ht="15" customHeight="1">
      <c r="A166" s="168"/>
      <c r="B166" s="192"/>
      <c r="C166" s="160"/>
      <c r="D166" s="190"/>
      <c r="E166" s="162"/>
      <c r="F166" s="162"/>
      <c r="G166" s="169"/>
    </row>
    <row r="167" spans="1:7" ht="15" customHeight="1">
      <c r="A167" s="168" t="s">
        <v>23</v>
      </c>
      <c r="B167" s="192" t="s">
        <v>25</v>
      </c>
      <c r="C167" s="160" t="s">
        <v>6</v>
      </c>
      <c r="D167" s="190">
        <v>0.2</v>
      </c>
      <c r="E167" s="162">
        <v>60</v>
      </c>
      <c r="F167" s="162">
        <f>D167*E167</f>
        <v>12</v>
      </c>
      <c r="G167" s="169">
        <f>F167</f>
        <v>12</v>
      </c>
    </row>
    <row r="168" spans="1:7" ht="15" customHeight="1">
      <c r="A168" s="168"/>
      <c r="B168" s="192"/>
      <c r="C168" s="160"/>
      <c r="D168" s="190"/>
      <c r="E168" s="162"/>
      <c r="F168" s="162"/>
      <c r="G168" s="169"/>
    </row>
    <row r="169" spans="1:7" ht="15" customHeight="1">
      <c r="A169" s="168"/>
      <c r="B169" s="192"/>
      <c r="C169" s="160"/>
      <c r="D169" s="190"/>
      <c r="E169" s="162"/>
      <c r="F169" s="162"/>
      <c r="G169" s="169"/>
    </row>
    <row r="170" spans="1:7" ht="15" customHeight="1">
      <c r="A170" s="168" t="s">
        <v>26</v>
      </c>
      <c r="B170" s="192" t="s">
        <v>27</v>
      </c>
      <c r="C170" s="160" t="s">
        <v>505</v>
      </c>
      <c r="D170" s="190">
        <v>1</v>
      </c>
      <c r="E170" s="162">
        <v>15</v>
      </c>
      <c r="F170" s="162">
        <f>D170*E170</f>
        <v>15</v>
      </c>
      <c r="G170" s="169">
        <f>F170</f>
        <v>15</v>
      </c>
    </row>
    <row r="171" spans="1:7" ht="15" customHeight="1">
      <c r="A171" s="168"/>
      <c r="B171" s="192"/>
      <c r="C171" s="160"/>
      <c r="D171" s="190"/>
      <c r="E171" s="162"/>
      <c r="F171" s="162"/>
      <c r="G171" s="169"/>
    </row>
    <row r="172" spans="1:7" ht="15" customHeight="1">
      <c r="A172" s="168"/>
      <c r="B172" s="192"/>
      <c r="C172" s="160"/>
      <c r="D172" s="190"/>
      <c r="E172" s="162"/>
      <c r="F172" s="162"/>
      <c r="G172" s="169"/>
    </row>
    <row r="173" spans="1:7" ht="51">
      <c r="A173" s="168" t="s">
        <v>14</v>
      </c>
      <c r="B173" s="193" t="s">
        <v>15</v>
      </c>
      <c r="C173" s="160" t="s">
        <v>460</v>
      </c>
      <c r="D173" s="190">
        <v>50</v>
      </c>
      <c r="E173" s="162">
        <v>0.7</v>
      </c>
      <c r="F173" s="162">
        <f>D173*E173</f>
        <v>35</v>
      </c>
      <c r="G173" s="169">
        <f>F173</f>
        <v>35</v>
      </c>
    </row>
    <row r="174" spans="1:7" ht="15" customHeight="1">
      <c r="A174" s="168"/>
      <c r="B174" s="159"/>
      <c r="C174" s="160"/>
      <c r="D174" s="161"/>
      <c r="E174" s="162"/>
      <c r="F174" s="162"/>
      <c r="G174" s="169"/>
    </row>
    <row r="175" spans="1:7" ht="15" customHeight="1">
      <c r="A175" s="168"/>
      <c r="B175" s="159"/>
      <c r="C175" s="160"/>
      <c r="D175" s="161"/>
      <c r="E175" s="162"/>
      <c r="F175" s="162"/>
      <c r="G175" s="169"/>
    </row>
    <row r="176" spans="1:7" ht="15" customHeight="1">
      <c r="A176" s="168"/>
      <c r="B176" s="159"/>
      <c r="C176" s="160"/>
      <c r="D176" s="161"/>
      <c r="E176" s="162"/>
      <c r="F176" s="162"/>
      <c r="G176" s="169"/>
    </row>
    <row r="177" spans="1:7" ht="19.5" customHeight="1" thickBot="1">
      <c r="A177" s="171"/>
      <c r="B177" s="172" t="str">
        <f>A161</f>
        <v>BU.023</v>
      </c>
      <c r="C177" s="173"/>
      <c r="D177" s="174"/>
      <c r="E177" s="175"/>
      <c r="F177" s="176" t="s">
        <v>388</v>
      </c>
      <c r="G177" s="177">
        <f>SUM(G163:G176)</f>
        <v>62.956</v>
      </c>
    </row>
    <row r="178" spans="4:7" ht="15" customHeight="1" thickBot="1">
      <c r="D178" s="151"/>
      <c r="E178" s="150"/>
      <c r="F178" s="150"/>
      <c r="G178" s="150"/>
    </row>
    <row r="179" spans="1:7" ht="19.5" customHeight="1">
      <c r="A179" s="164" t="s">
        <v>482</v>
      </c>
      <c r="B179" s="572" t="s">
        <v>232</v>
      </c>
      <c r="C179" s="572"/>
      <c r="D179" s="572"/>
      <c r="E179" s="572"/>
      <c r="F179" s="572"/>
      <c r="G179" s="165" t="s">
        <v>484</v>
      </c>
    </row>
    <row r="180" spans="1:7" ht="19.5" customHeight="1" thickBot="1">
      <c r="A180" s="178" t="s">
        <v>275</v>
      </c>
      <c r="B180" s="573"/>
      <c r="C180" s="573"/>
      <c r="D180" s="573"/>
      <c r="E180" s="573"/>
      <c r="F180" s="573"/>
      <c r="G180" s="179" t="s">
        <v>552</v>
      </c>
    </row>
    <row r="181" spans="1:7" ht="19.5" customHeight="1">
      <c r="A181" s="180" t="s">
        <v>348</v>
      </c>
      <c r="B181" s="181" t="s">
        <v>483</v>
      </c>
      <c r="C181" s="181" t="s">
        <v>381</v>
      </c>
      <c r="D181" s="182" t="s">
        <v>485</v>
      </c>
      <c r="E181" s="183" t="s">
        <v>486</v>
      </c>
      <c r="F181" s="183" t="s">
        <v>487</v>
      </c>
      <c r="G181" s="184"/>
    </row>
    <row r="182" spans="1:7" ht="15" customHeight="1">
      <c r="A182" s="166"/>
      <c r="B182" s="155"/>
      <c r="C182" s="156"/>
      <c r="D182" s="157"/>
      <c r="E182" s="158"/>
      <c r="F182" s="158"/>
      <c r="G182" s="167"/>
    </row>
    <row r="183" spans="1:7" ht="15" customHeight="1">
      <c r="A183" s="168" t="s">
        <v>4</v>
      </c>
      <c r="B183" s="192" t="s">
        <v>5</v>
      </c>
      <c r="C183" s="160" t="s">
        <v>6</v>
      </c>
      <c r="D183" s="190">
        <v>0.5</v>
      </c>
      <c r="E183" s="162">
        <v>2.39</v>
      </c>
      <c r="F183" s="162">
        <f>D183*E183</f>
        <v>1.195</v>
      </c>
      <c r="G183" s="169">
        <f>F183</f>
        <v>1.195</v>
      </c>
    </row>
    <row r="184" spans="1:7" ht="15" customHeight="1">
      <c r="A184" s="168"/>
      <c r="B184" s="192"/>
      <c r="C184" s="160"/>
      <c r="D184" s="190"/>
      <c r="E184" s="162"/>
      <c r="F184" s="162"/>
      <c r="G184" s="169"/>
    </row>
    <row r="185" spans="1:7" ht="15" customHeight="1">
      <c r="A185" s="168"/>
      <c r="B185" s="192"/>
      <c r="C185" s="160"/>
      <c r="D185" s="190"/>
      <c r="E185" s="162"/>
      <c r="F185" s="162"/>
      <c r="G185" s="169"/>
    </row>
    <row r="186" spans="1:7" ht="15" customHeight="1">
      <c r="A186" s="168" t="s">
        <v>23</v>
      </c>
      <c r="B186" s="192" t="s">
        <v>25</v>
      </c>
      <c r="C186" s="160" t="s">
        <v>6</v>
      </c>
      <c r="D186" s="190">
        <v>0.25</v>
      </c>
      <c r="E186" s="162">
        <v>60</v>
      </c>
      <c r="F186" s="162">
        <f>D186*E186</f>
        <v>15</v>
      </c>
      <c r="G186" s="169">
        <f>F186</f>
        <v>15</v>
      </c>
    </row>
    <row r="187" spans="1:7" ht="15" customHeight="1">
      <c r="A187" s="168"/>
      <c r="B187" s="192"/>
      <c r="C187" s="160"/>
      <c r="D187" s="190"/>
      <c r="E187" s="162"/>
      <c r="F187" s="162"/>
      <c r="G187" s="169"/>
    </row>
    <row r="188" spans="1:7" ht="15" customHeight="1">
      <c r="A188" s="168"/>
      <c r="B188" s="192"/>
      <c r="C188" s="160"/>
      <c r="D188" s="190"/>
      <c r="E188" s="162"/>
      <c r="F188" s="162"/>
      <c r="G188" s="169"/>
    </row>
    <row r="189" spans="1:7" ht="15" customHeight="1">
      <c r="A189" s="168" t="s">
        <v>26</v>
      </c>
      <c r="B189" s="192" t="s">
        <v>27</v>
      </c>
      <c r="C189" s="160" t="s">
        <v>505</v>
      </c>
      <c r="D189" s="190">
        <v>1</v>
      </c>
      <c r="E189" s="162">
        <v>15</v>
      </c>
      <c r="F189" s="162">
        <f>D189*E189</f>
        <v>15</v>
      </c>
      <c r="G189" s="169">
        <f>F189</f>
        <v>15</v>
      </c>
    </row>
    <row r="190" spans="1:7" ht="15" customHeight="1">
      <c r="A190" s="168"/>
      <c r="B190" s="192"/>
      <c r="C190" s="160"/>
      <c r="D190" s="190"/>
      <c r="E190" s="162"/>
      <c r="F190" s="162"/>
      <c r="G190" s="169"/>
    </row>
    <row r="191" spans="1:7" ht="15" customHeight="1">
      <c r="A191" s="168"/>
      <c r="B191" s="192"/>
      <c r="C191" s="160"/>
      <c r="D191" s="190"/>
      <c r="E191" s="162"/>
      <c r="F191" s="162"/>
      <c r="G191" s="169"/>
    </row>
    <row r="192" spans="1:7" ht="51">
      <c r="A192" s="168" t="s">
        <v>14</v>
      </c>
      <c r="B192" s="193" t="s">
        <v>15</v>
      </c>
      <c r="C192" s="160" t="s">
        <v>460</v>
      </c>
      <c r="D192" s="190">
        <v>70</v>
      </c>
      <c r="E192" s="162">
        <v>0.7</v>
      </c>
      <c r="F192" s="162">
        <f>D192*E192</f>
        <v>49</v>
      </c>
      <c r="G192" s="169">
        <f>F192</f>
        <v>49</v>
      </c>
    </row>
    <row r="193" spans="1:7" ht="15.75" customHeight="1">
      <c r="A193" s="168"/>
      <c r="B193" s="159"/>
      <c r="C193" s="160"/>
      <c r="D193" s="161"/>
      <c r="E193" s="162"/>
      <c r="F193" s="162"/>
      <c r="G193" s="169"/>
    </row>
    <row r="194" spans="1:7" ht="14.25" customHeight="1">
      <c r="A194" s="168"/>
      <c r="B194" s="159"/>
      <c r="C194" s="160"/>
      <c r="D194" s="161"/>
      <c r="E194" s="162"/>
      <c r="F194" s="162"/>
      <c r="G194" s="169"/>
    </row>
    <row r="195" spans="1:7" ht="15" customHeight="1">
      <c r="A195" s="168"/>
      <c r="B195" s="159"/>
      <c r="C195" s="160"/>
      <c r="D195" s="161"/>
      <c r="E195" s="162"/>
      <c r="F195" s="162"/>
      <c r="G195" s="169"/>
    </row>
    <row r="196" spans="1:7" ht="19.5" customHeight="1" thickBot="1">
      <c r="A196" s="171"/>
      <c r="B196" s="172" t="str">
        <f>A180</f>
        <v>BU.024</v>
      </c>
      <c r="C196" s="173"/>
      <c r="D196" s="174"/>
      <c r="E196" s="175"/>
      <c r="F196" s="176" t="s">
        <v>388</v>
      </c>
      <c r="G196" s="177">
        <f>SUM(G182:G195)</f>
        <v>80.195</v>
      </c>
    </row>
    <row r="197" spans="1:7" ht="24.75" customHeight="1" thickBot="1">
      <c r="A197" s="497"/>
      <c r="B197" s="498"/>
      <c r="C197" s="499"/>
      <c r="D197" s="500"/>
      <c r="E197" s="501"/>
      <c r="F197" s="501"/>
      <c r="G197" s="501"/>
    </row>
    <row r="198" spans="1:7" ht="19.5" customHeight="1">
      <c r="A198" s="164" t="s">
        <v>482</v>
      </c>
      <c r="B198" s="560" t="s">
        <v>233</v>
      </c>
      <c r="C198" s="561"/>
      <c r="D198" s="561"/>
      <c r="E198" s="561"/>
      <c r="F198" s="562"/>
      <c r="G198" s="165" t="s">
        <v>484</v>
      </c>
    </row>
    <row r="199" spans="1:7" ht="19.5" customHeight="1" thickBot="1">
      <c r="A199" s="178" t="s">
        <v>276</v>
      </c>
      <c r="B199" s="563"/>
      <c r="C199" s="564"/>
      <c r="D199" s="564"/>
      <c r="E199" s="564"/>
      <c r="F199" s="565"/>
      <c r="G199" s="179" t="s">
        <v>552</v>
      </c>
    </row>
    <row r="200" spans="1:7" ht="19.5" customHeight="1">
      <c r="A200" s="180" t="s">
        <v>348</v>
      </c>
      <c r="B200" s="181" t="s">
        <v>483</v>
      </c>
      <c r="C200" s="181" t="s">
        <v>381</v>
      </c>
      <c r="D200" s="182" t="s">
        <v>485</v>
      </c>
      <c r="E200" s="183" t="s">
        <v>486</v>
      </c>
      <c r="F200" s="183" t="s">
        <v>487</v>
      </c>
      <c r="G200" s="184"/>
    </row>
    <row r="201" spans="1:7" ht="15" customHeight="1">
      <c r="A201" s="166"/>
      <c r="B201" s="155"/>
      <c r="C201" s="156"/>
      <c r="D201" s="157"/>
      <c r="E201" s="158"/>
      <c r="F201" s="158"/>
      <c r="G201" s="167"/>
    </row>
    <row r="202" spans="1:7" ht="15" customHeight="1">
      <c r="A202" s="168" t="s">
        <v>4</v>
      </c>
      <c r="B202" s="192" t="s">
        <v>5</v>
      </c>
      <c r="C202" s="160" t="s">
        <v>6</v>
      </c>
      <c r="D202" s="190">
        <v>0.6</v>
      </c>
      <c r="E202" s="162">
        <v>2.39</v>
      </c>
      <c r="F202" s="162">
        <f>D202*E202</f>
        <v>1.434</v>
      </c>
      <c r="G202" s="169">
        <f>F202</f>
        <v>1.434</v>
      </c>
    </row>
    <row r="203" spans="1:7" ht="15" customHeight="1">
      <c r="A203" s="168"/>
      <c r="B203" s="192"/>
      <c r="C203" s="160"/>
      <c r="D203" s="190"/>
      <c r="E203" s="162"/>
      <c r="F203" s="162"/>
      <c r="G203" s="169"/>
    </row>
    <row r="204" spans="1:7" ht="15" customHeight="1">
      <c r="A204" s="168"/>
      <c r="B204" s="192"/>
      <c r="C204" s="160"/>
      <c r="D204" s="190"/>
      <c r="E204" s="162"/>
      <c r="F204" s="162"/>
      <c r="G204" s="169"/>
    </row>
    <row r="205" spans="1:7" ht="15" customHeight="1">
      <c r="A205" s="168" t="s">
        <v>23</v>
      </c>
      <c r="B205" s="192" t="s">
        <v>25</v>
      </c>
      <c r="C205" s="160" t="s">
        <v>6</v>
      </c>
      <c r="D205" s="190">
        <v>0.3</v>
      </c>
      <c r="E205" s="162">
        <v>60</v>
      </c>
      <c r="F205" s="162">
        <f>D205*E205</f>
        <v>18</v>
      </c>
      <c r="G205" s="169">
        <f>F205</f>
        <v>18</v>
      </c>
    </row>
    <row r="206" spans="1:7" ht="15" customHeight="1">
      <c r="A206" s="168"/>
      <c r="B206" s="192"/>
      <c r="C206" s="160"/>
      <c r="D206" s="190"/>
      <c r="E206" s="162"/>
      <c r="F206" s="162"/>
      <c r="G206" s="169"/>
    </row>
    <row r="207" spans="1:7" ht="15" customHeight="1">
      <c r="A207" s="168"/>
      <c r="B207" s="192"/>
      <c r="C207" s="160"/>
      <c r="D207" s="190"/>
      <c r="E207" s="162"/>
      <c r="F207" s="162"/>
      <c r="G207" s="169"/>
    </row>
    <row r="208" spans="1:7" ht="15" customHeight="1">
      <c r="A208" s="168" t="s">
        <v>26</v>
      </c>
      <c r="B208" s="192" t="s">
        <v>27</v>
      </c>
      <c r="C208" s="160" t="s">
        <v>505</v>
      </c>
      <c r="D208" s="190">
        <v>1</v>
      </c>
      <c r="E208" s="162">
        <v>15</v>
      </c>
      <c r="F208" s="162">
        <f>D208*E208</f>
        <v>15</v>
      </c>
      <c r="G208" s="169">
        <f>F208</f>
        <v>15</v>
      </c>
    </row>
    <row r="209" spans="1:7" ht="15" customHeight="1">
      <c r="A209" s="168"/>
      <c r="B209" s="192"/>
      <c r="C209" s="160"/>
      <c r="D209" s="190"/>
      <c r="E209" s="162"/>
      <c r="F209" s="162"/>
      <c r="G209" s="169"/>
    </row>
    <row r="210" spans="1:7" ht="15" customHeight="1">
      <c r="A210" s="168"/>
      <c r="B210" s="192"/>
      <c r="C210" s="160"/>
      <c r="D210" s="190"/>
      <c r="E210" s="162"/>
      <c r="F210" s="162"/>
      <c r="G210" s="169"/>
    </row>
    <row r="211" spans="1:7" ht="51">
      <c r="A211" s="168" t="s">
        <v>14</v>
      </c>
      <c r="B211" s="193" t="s">
        <v>15</v>
      </c>
      <c r="C211" s="160" t="s">
        <v>460</v>
      </c>
      <c r="D211" s="190">
        <v>70</v>
      </c>
      <c r="E211" s="162">
        <v>0.7</v>
      </c>
      <c r="F211" s="162">
        <f>D211*E211</f>
        <v>49</v>
      </c>
      <c r="G211" s="169">
        <f>F211</f>
        <v>49</v>
      </c>
    </row>
    <row r="212" spans="1:7" ht="15" customHeight="1">
      <c r="A212" s="168"/>
      <c r="B212" s="159"/>
      <c r="C212" s="160"/>
      <c r="D212" s="161"/>
      <c r="E212" s="162"/>
      <c r="F212" s="162"/>
      <c r="G212" s="169"/>
    </row>
    <row r="213" spans="1:7" ht="15" customHeight="1">
      <c r="A213" s="168"/>
      <c r="B213" s="159"/>
      <c r="C213" s="160"/>
      <c r="D213" s="161"/>
      <c r="E213" s="162"/>
      <c r="F213" s="162"/>
      <c r="G213" s="169"/>
    </row>
    <row r="214" spans="1:7" ht="15" customHeight="1">
      <c r="A214" s="168"/>
      <c r="B214" s="159"/>
      <c r="C214" s="160"/>
      <c r="D214" s="161"/>
      <c r="E214" s="162"/>
      <c r="F214" s="162"/>
      <c r="G214" s="169"/>
    </row>
    <row r="215" spans="1:7" ht="19.5" customHeight="1" thickBot="1">
      <c r="A215" s="171"/>
      <c r="B215" s="172" t="str">
        <f>A199</f>
        <v>BU.025</v>
      </c>
      <c r="C215" s="173"/>
      <c r="D215" s="174"/>
      <c r="E215" s="175"/>
      <c r="F215" s="176" t="s">
        <v>388</v>
      </c>
      <c r="G215" s="177">
        <f>SUM(G201:G214)</f>
        <v>83.434</v>
      </c>
    </row>
    <row r="216" spans="4:7" ht="15" customHeight="1" thickBot="1">
      <c r="D216" s="151"/>
      <c r="E216" s="150"/>
      <c r="F216" s="150"/>
      <c r="G216" s="150"/>
    </row>
    <row r="217" spans="1:7" ht="19.5" customHeight="1">
      <c r="A217" s="164" t="s">
        <v>482</v>
      </c>
      <c r="B217" s="572" t="s">
        <v>462</v>
      </c>
      <c r="C217" s="572"/>
      <c r="D217" s="572"/>
      <c r="E217" s="572"/>
      <c r="F217" s="572"/>
      <c r="G217" s="165" t="s">
        <v>484</v>
      </c>
    </row>
    <row r="218" spans="1:7" ht="19.5" customHeight="1" thickBot="1">
      <c r="A218" s="178" t="s">
        <v>277</v>
      </c>
      <c r="B218" s="573"/>
      <c r="C218" s="573"/>
      <c r="D218" s="573"/>
      <c r="E218" s="573"/>
      <c r="F218" s="573"/>
      <c r="G218" s="179" t="s">
        <v>457</v>
      </c>
    </row>
    <row r="219" spans="1:7" ht="19.5" customHeight="1">
      <c r="A219" s="180" t="s">
        <v>348</v>
      </c>
      <c r="B219" s="181" t="s">
        <v>483</v>
      </c>
      <c r="C219" s="181" t="s">
        <v>381</v>
      </c>
      <c r="D219" s="182" t="s">
        <v>485</v>
      </c>
      <c r="E219" s="183" t="s">
        <v>486</v>
      </c>
      <c r="F219" s="183" t="s">
        <v>487</v>
      </c>
      <c r="G219" s="184"/>
    </row>
    <row r="220" spans="1:7" ht="15" customHeight="1">
      <c r="A220" s="166"/>
      <c r="B220" s="155"/>
      <c r="C220" s="156"/>
      <c r="D220" s="157"/>
      <c r="E220" s="158"/>
      <c r="F220" s="158"/>
      <c r="G220" s="167"/>
    </row>
    <row r="221" spans="1:7" ht="15" customHeight="1">
      <c r="A221" s="168" t="s">
        <v>4</v>
      </c>
      <c r="B221" s="192" t="s">
        <v>5</v>
      </c>
      <c r="C221" s="160" t="s">
        <v>6</v>
      </c>
      <c r="D221" s="190">
        <v>0.2</v>
      </c>
      <c r="E221" s="162">
        <v>2.39</v>
      </c>
      <c r="F221" s="162">
        <f>D221*E221</f>
        <v>0.47800000000000004</v>
      </c>
      <c r="G221" s="169">
        <f>F221</f>
        <v>0.47800000000000004</v>
      </c>
    </row>
    <row r="222" spans="1:7" ht="15" customHeight="1">
      <c r="A222" s="168"/>
      <c r="B222" s="192"/>
      <c r="C222" s="160"/>
      <c r="D222" s="190"/>
      <c r="E222" s="162"/>
      <c r="F222" s="162"/>
      <c r="G222" s="169"/>
    </row>
    <row r="223" spans="1:7" ht="15" customHeight="1">
      <c r="A223" s="168"/>
      <c r="B223" s="192"/>
      <c r="C223" s="160"/>
      <c r="D223" s="190"/>
      <c r="E223" s="162"/>
      <c r="F223" s="162"/>
      <c r="G223" s="169"/>
    </row>
    <row r="224" spans="1:7" ht="15" customHeight="1">
      <c r="A224" s="168" t="s">
        <v>28</v>
      </c>
      <c r="B224" s="192" t="s">
        <v>29</v>
      </c>
      <c r="C224" s="160" t="s">
        <v>504</v>
      </c>
      <c r="D224" s="190">
        <v>1</v>
      </c>
      <c r="E224" s="162">
        <v>1.8</v>
      </c>
      <c r="F224" s="162">
        <f>D224*E224</f>
        <v>1.8</v>
      </c>
      <c r="G224" s="169">
        <f>F224</f>
        <v>1.8</v>
      </c>
    </row>
    <row r="225" spans="1:7" ht="15" customHeight="1">
      <c r="A225" s="168"/>
      <c r="B225" s="192"/>
      <c r="C225" s="160"/>
      <c r="D225" s="190"/>
      <c r="E225" s="162"/>
      <c r="F225" s="162"/>
      <c r="G225" s="169"/>
    </row>
    <row r="226" spans="1:7" ht="15" customHeight="1">
      <c r="A226" s="168"/>
      <c r="B226" s="192"/>
      <c r="C226" s="160"/>
      <c r="D226" s="190"/>
      <c r="E226" s="162"/>
      <c r="F226" s="162"/>
      <c r="G226" s="169"/>
    </row>
    <row r="227" spans="1:7" ht="15" customHeight="1">
      <c r="A227" s="168" t="s">
        <v>23</v>
      </c>
      <c r="B227" s="192" t="s">
        <v>30</v>
      </c>
      <c r="C227" s="160" t="s">
        <v>6</v>
      </c>
      <c r="D227" s="190">
        <v>0.2</v>
      </c>
      <c r="E227" s="162">
        <v>60</v>
      </c>
      <c r="F227" s="162">
        <f>D227*E227</f>
        <v>12</v>
      </c>
      <c r="G227" s="169">
        <f>F227</f>
        <v>12</v>
      </c>
    </row>
    <row r="228" spans="1:7" ht="15" customHeight="1">
      <c r="A228" s="168"/>
      <c r="B228" s="159"/>
      <c r="C228" s="160"/>
      <c r="D228" s="161"/>
      <c r="E228" s="162"/>
      <c r="F228" s="162"/>
      <c r="G228" s="169"/>
    </row>
    <row r="229" spans="1:7" ht="15" customHeight="1">
      <c r="A229" s="168"/>
      <c r="B229" s="159"/>
      <c r="C229" s="160"/>
      <c r="D229" s="161"/>
      <c r="E229" s="162"/>
      <c r="F229" s="162"/>
      <c r="G229" s="169"/>
    </row>
    <row r="230" spans="1:7" ht="15" customHeight="1">
      <c r="A230" s="168"/>
      <c r="B230" s="159"/>
      <c r="C230" s="160"/>
      <c r="D230" s="161"/>
      <c r="E230" s="162"/>
      <c r="F230" s="162"/>
      <c r="G230" s="169"/>
    </row>
    <row r="231" spans="1:7" ht="15" customHeight="1">
      <c r="A231" s="168"/>
      <c r="B231" s="159"/>
      <c r="C231" s="160"/>
      <c r="D231" s="161"/>
      <c r="E231" s="162"/>
      <c r="F231" s="162"/>
      <c r="G231" s="169"/>
    </row>
    <row r="232" spans="1:7" ht="16.5" customHeight="1">
      <c r="A232" s="168"/>
      <c r="B232" s="159"/>
      <c r="C232" s="160"/>
      <c r="D232" s="161"/>
      <c r="E232" s="162"/>
      <c r="F232" s="162"/>
      <c r="G232" s="169"/>
    </row>
    <row r="233" spans="1:7" ht="16.5" customHeight="1">
      <c r="A233" s="168"/>
      <c r="B233" s="159"/>
      <c r="C233" s="160"/>
      <c r="D233" s="161"/>
      <c r="E233" s="162"/>
      <c r="F233" s="162"/>
      <c r="G233" s="169"/>
    </row>
    <row r="234" spans="1:7" ht="15.75" customHeight="1">
      <c r="A234" s="168"/>
      <c r="B234" s="159"/>
      <c r="C234" s="160"/>
      <c r="D234" s="161"/>
      <c r="E234" s="162"/>
      <c r="F234" s="162"/>
      <c r="G234" s="169"/>
    </row>
    <row r="235" spans="1:7" ht="16.5" customHeight="1">
      <c r="A235" s="168"/>
      <c r="B235" s="159"/>
      <c r="C235" s="160"/>
      <c r="D235" s="161"/>
      <c r="E235" s="162"/>
      <c r="F235" s="162"/>
      <c r="G235" s="169"/>
    </row>
    <row r="236" spans="1:7" ht="19.5" customHeight="1" thickBot="1">
      <c r="A236" s="171"/>
      <c r="B236" s="172" t="str">
        <f>A218</f>
        <v>BU.030</v>
      </c>
      <c r="C236" s="173"/>
      <c r="D236" s="174"/>
      <c r="E236" s="175"/>
      <c r="F236" s="176" t="s">
        <v>388</v>
      </c>
      <c r="G236" s="177">
        <f>SUM(G220:G235)</f>
        <v>14.278</v>
      </c>
    </row>
    <row r="237" spans="1:7" ht="24.75" customHeight="1" thickBot="1">
      <c r="A237" s="497"/>
      <c r="B237" s="498"/>
      <c r="C237" s="499"/>
      <c r="D237" s="500"/>
      <c r="E237" s="501"/>
      <c r="F237" s="501"/>
      <c r="G237" s="501"/>
    </row>
    <row r="238" spans="1:7" ht="19.5" customHeight="1">
      <c r="A238" s="164" t="s">
        <v>482</v>
      </c>
      <c r="B238" s="572" t="s">
        <v>463</v>
      </c>
      <c r="C238" s="572"/>
      <c r="D238" s="572"/>
      <c r="E238" s="572"/>
      <c r="F238" s="572"/>
      <c r="G238" s="165" t="s">
        <v>484</v>
      </c>
    </row>
    <row r="239" spans="1:7" ht="19.5" customHeight="1" thickBot="1">
      <c r="A239" s="178" t="s">
        <v>278</v>
      </c>
      <c r="B239" s="573"/>
      <c r="C239" s="573"/>
      <c r="D239" s="573"/>
      <c r="E239" s="573"/>
      <c r="F239" s="573"/>
      <c r="G239" s="179" t="s">
        <v>460</v>
      </c>
    </row>
    <row r="240" spans="1:7" ht="19.5" customHeight="1">
      <c r="A240" s="180" t="s">
        <v>348</v>
      </c>
      <c r="B240" s="181" t="s">
        <v>483</v>
      </c>
      <c r="C240" s="181" t="s">
        <v>381</v>
      </c>
      <c r="D240" s="182" t="s">
        <v>485</v>
      </c>
      <c r="E240" s="183" t="s">
        <v>486</v>
      </c>
      <c r="F240" s="183" t="s">
        <v>487</v>
      </c>
      <c r="G240" s="184"/>
    </row>
    <row r="241" spans="1:7" ht="15" customHeight="1">
      <c r="A241" s="166"/>
      <c r="B241" s="155"/>
      <c r="C241" s="156"/>
      <c r="D241" s="157"/>
      <c r="E241" s="158"/>
      <c r="F241" s="158"/>
      <c r="G241" s="167"/>
    </row>
    <row r="242" spans="1:7" ht="15" customHeight="1">
      <c r="A242" s="168" t="s">
        <v>26</v>
      </c>
      <c r="B242" s="192" t="s">
        <v>31</v>
      </c>
      <c r="C242" s="160" t="s">
        <v>460</v>
      </c>
      <c r="D242" s="190">
        <v>1</v>
      </c>
      <c r="E242" s="162">
        <v>2.8</v>
      </c>
      <c r="F242" s="162">
        <f>D242*E242</f>
        <v>2.8</v>
      </c>
      <c r="G242" s="169">
        <f>F242</f>
        <v>2.8</v>
      </c>
    </row>
    <row r="243" spans="1:7" ht="15" customHeight="1">
      <c r="A243" s="168"/>
      <c r="B243" s="159"/>
      <c r="C243" s="160"/>
      <c r="D243" s="161"/>
      <c r="E243" s="162"/>
      <c r="F243" s="162"/>
      <c r="G243" s="169"/>
    </row>
    <row r="244" spans="1:7" ht="19.5" customHeight="1" thickBot="1">
      <c r="A244" s="171"/>
      <c r="B244" s="172" t="str">
        <f>A239</f>
        <v>BU.031</v>
      </c>
      <c r="C244" s="173"/>
      <c r="D244" s="174"/>
      <c r="E244" s="175"/>
      <c r="F244" s="176" t="s">
        <v>388</v>
      </c>
      <c r="G244" s="177">
        <f>SUM(G241:G243)</f>
        <v>2.8</v>
      </c>
    </row>
    <row r="245" spans="4:7" ht="15" customHeight="1" thickBot="1">
      <c r="D245" s="151"/>
      <c r="E245" s="150"/>
      <c r="F245" s="150"/>
      <c r="G245" s="150"/>
    </row>
    <row r="246" spans="1:7" ht="19.5" customHeight="1">
      <c r="A246" s="164" t="s">
        <v>482</v>
      </c>
      <c r="B246" s="572" t="s">
        <v>139</v>
      </c>
      <c r="C246" s="572"/>
      <c r="D246" s="572"/>
      <c r="E246" s="572"/>
      <c r="F246" s="572"/>
      <c r="G246" s="165" t="s">
        <v>484</v>
      </c>
    </row>
    <row r="247" spans="1:7" ht="19.5" customHeight="1" thickBot="1">
      <c r="A247" s="178" t="s">
        <v>314</v>
      </c>
      <c r="B247" s="573"/>
      <c r="C247" s="573"/>
      <c r="D247" s="573"/>
      <c r="E247" s="573"/>
      <c r="F247" s="573"/>
      <c r="G247" s="179" t="s">
        <v>456</v>
      </c>
    </row>
    <row r="248" spans="1:7" ht="19.5" customHeight="1">
      <c r="A248" s="180" t="s">
        <v>348</v>
      </c>
      <c r="B248" s="181" t="s">
        <v>483</v>
      </c>
      <c r="C248" s="181" t="s">
        <v>381</v>
      </c>
      <c r="D248" s="182" t="s">
        <v>485</v>
      </c>
      <c r="E248" s="183" t="s">
        <v>486</v>
      </c>
      <c r="F248" s="183" t="s">
        <v>487</v>
      </c>
      <c r="G248" s="184"/>
    </row>
    <row r="249" spans="1:7" ht="10.5" customHeight="1">
      <c r="A249" s="166"/>
      <c r="B249" s="155"/>
      <c r="C249" s="156"/>
      <c r="D249" s="157"/>
      <c r="E249" s="158"/>
      <c r="F249" s="158"/>
      <c r="G249" s="167"/>
    </row>
    <row r="250" spans="1:7" ht="18" customHeight="1">
      <c r="A250" s="305" t="s">
        <v>72</v>
      </c>
      <c r="B250" s="192" t="s">
        <v>140</v>
      </c>
      <c r="C250" s="160" t="s">
        <v>456</v>
      </c>
      <c r="D250" s="283">
        <v>0.025</v>
      </c>
      <c r="E250" s="162">
        <v>2.96</v>
      </c>
      <c r="F250" s="162">
        <f aca="true" t="shared" si="0" ref="F250:F255">D250*E250</f>
        <v>0.074</v>
      </c>
      <c r="G250" s="169">
        <f>F250</f>
        <v>0.074</v>
      </c>
    </row>
    <row r="251" spans="1:7" ht="18" customHeight="1">
      <c r="A251" s="168" t="s">
        <v>147</v>
      </c>
      <c r="B251" s="192" t="s">
        <v>141</v>
      </c>
      <c r="C251" s="160" t="s">
        <v>142</v>
      </c>
      <c r="D251" s="283">
        <v>0.0188</v>
      </c>
      <c r="E251" s="162">
        <v>5.8</v>
      </c>
      <c r="F251" s="162">
        <f t="shared" si="0"/>
        <v>0.10904</v>
      </c>
      <c r="G251" s="169">
        <f aca="true" t="shared" si="1" ref="G251:G261">F251</f>
        <v>0.10904</v>
      </c>
    </row>
    <row r="252" spans="1:7" ht="18" customHeight="1">
      <c r="A252" s="168" t="s">
        <v>148</v>
      </c>
      <c r="B252" s="192" t="s">
        <v>144</v>
      </c>
      <c r="C252" s="160" t="s">
        <v>142</v>
      </c>
      <c r="D252" s="283">
        <v>0.0094</v>
      </c>
      <c r="E252" s="162">
        <v>8</v>
      </c>
      <c r="F252" s="162">
        <f t="shared" si="0"/>
        <v>0.0752</v>
      </c>
      <c r="G252" s="169">
        <f t="shared" si="1"/>
        <v>0.0752</v>
      </c>
    </row>
    <row r="253" spans="1:7" ht="18" customHeight="1">
      <c r="A253" s="168" t="s">
        <v>149</v>
      </c>
      <c r="B253" s="192" t="s">
        <v>145</v>
      </c>
      <c r="C253" s="160" t="s">
        <v>142</v>
      </c>
      <c r="D253" s="283">
        <v>0.0156</v>
      </c>
      <c r="E253" s="162">
        <v>5.3</v>
      </c>
      <c r="F253" s="162">
        <f t="shared" si="0"/>
        <v>0.08267999999999999</v>
      </c>
      <c r="G253" s="169">
        <f t="shared" si="1"/>
        <v>0.08267999999999999</v>
      </c>
    </row>
    <row r="254" spans="1:7" ht="18" customHeight="1">
      <c r="A254" s="168" t="s">
        <v>150</v>
      </c>
      <c r="B254" s="192" t="s">
        <v>143</v>
      </c>
      <c r="C254" s="160" t="s">
        <v>142</v>
      </c>
      <c r="D254" s="283">
        <v>0.0125</v>
      </c>
      <c r="E254" s="162">
        <v>9.8</v>
      </c>
      <c r="F254" s="162">
        <f t="shared" si="0"/>
        <v>0.12250000000000001</v>
      </c>
      <c r="G254" s="169">
        <f t="shared" si="1"/>
        <v>0.12250000000000001</v>
      </c>
    </row>
    <row r="255" spans="1:7" ht="18" customHeight="1">
      <c r="A255" s="168" t="s">
        <v>151</v>
      </c>
      <c r="B255" s="192" t="s">
        <v>146</v>
      </c>
      <c r="C255" s="160" t="s">
        <v>142</v>
      </c>
      <c r="D255" s="283">
        <v>0.0063</v>
      </c>
      <c r="E255" s="162">
        <v>11.7</v>
      </c>
      <c r="F255" s="162">
        <f t="shared" si="0"/>
        <v>0.07371</v>
      </c>
      <c r="G255" s="169">
        <f t="shared" si="1"/>
        <v>0.07371</v>
      </c>
    </row>
    <row r="256" spans="1:7" ht="18" customHeight="1">
      <c r="A256" s="168" t="s">
        <v>152</v>
      </c>
      <c r="B256" s="192" t="s">
        <v>153</v>
      </c>
      <c r="C256" s="160" t="s">
        <v>159</v>
      </c>
      <c r="D256" s="283">
        <v>0.0425</v>
      </c>
      <c r="E256" s="162">
        <v>2.58</v>
      </c>
      <c r="F256" s="162">
        <f aca="true" t="shared" si="2" ref="F256:F261">D256*E256</f>
        <v>0.10965000000000001</v>
      </c>
      <c r="G256" s="169">
        <f t="shared" si="1"/>
        <v>0.10965000000000001</v>
      </c>
    </row>
    <row r="257" spans="1:7" ht="18" customHeight="1">
      <c r="A257" s="168" t="s">
        <v>152</v>
      </c>
      <c r="B257" s="192" t="s">
        <v>154</v>
      </c>
      <c r="C257" s="160" t="s">
        <v>159</v>
      </c>
      <c r="D257" s="283">
        <v>0.07</v>
      </c>
      <c r="E257" s="162">
        <v>2.58</v>
      </c>
      <c r="F257" s="162">
        <f t="shared" si="2"/>
        <v>0.1806</v>
      </c>
      <c r="G257" s="169">
        <f t="shared" si="1"/>
        <v>0.1806</v>
      </c>
    </row>
    <row r="258" spans="1:7" ht="18" customHeight="1">
      <c r="A258" s="168" t="s">
        <v>152</v>
      </c>
      <c r="B258" s="192" t="s">
        <v>155</v>
      </c>
      <c r="C258" s="160" t="s">
        <v>159</v>
      </c>
      <c r="D258" s="283">
        <v>0.0587</v>
      </c>
      <c r="E258" s="162">
        <v>2.58</v>
      </c>
      <c r="F258" s="162">
        <f t="shared" si="2"/>
        <v>0.151446</v>
      </c>
      <c r="G258" s="169">
        <f t="shared" si="1"/>
        <v>0.151446</v>
      </c>
    </row>
    <row r="259" spans="1:7" ht="18" customHeight="1">
      <c r="A259" s="168" t="s">
        <v>152</v>
      </c>
      <c r="B259" s="192" t="s">
        <v>156</v>
      </c>
      <c r="C259" s="160" t="s">
        <v>159</v>
      </c>
      <c r="D259" s="283">
        <v>0.004</v>
      </c>
      <c r="E259" s="162">
        <v>2.58</v>
      </c>
      <c r="F259" s="162">
        <f t="shared" si="2"/>
        <v>0.010320000000000001</v>
      </c>
      <c r="G259" s="169">
        <f t="shared" si="1"/>
        <v>0.010320000000000001</v>
      </c>
    </row>
    <row r="260" spans="1:7" ht="18" customHeight="1">
      <c r="A260" s="168" t="s">
        <v>152</v>
      </c>
      <c r="B260" s="192" t="s">
        <v>157</v>
      </c>
      <c r="C260" s="160" t="s">
        <v>159</v>
      </c>
      <c r="D260" s="283">
        <v>0.004</v>
      </c>
      <c r="E260" s="162">
        <v>2.58</v>
      </c>
      <c r="F260" s="162">
        <f t="shared" si="2"/>
        <v>0.010320000000000001</v>
      </c>
      <c r="G260" s="169">
        <f t="shared" si="1"/>
        <v>0.010320000000000001</v>
      </c>
    </row>
    <row r="261" spans="1:7" ht="18" customHeight="1">
      <c r="A261" s="168" t="s">
        <v>152</v>
      </c>
      <c r="B261" s="192" t="s">
        <v>158</v>
      </c>
      <c r="C261" s="160" t="s">
        <v>159</v>
      </c>
      <c r="D261" s="283">
        <v>0.035</v>
      </c>
      <c r="E261" s="162">
        <v>2.58</v>
      </c>
      <c r="F261" s="162">
        <f t="shared" si="2"/>
        <v>0.0903</v>
      </c>
      <c r="G261" s="169">
        <f t="shared" si="1"/>
        <v>0.0903</v>
      </c>
    </row>
    <row r="262" spans="1:7" ht="10.5" customHeight="1">
      <c r="A262" s="168"/>
      <c r="B262" s="159"/>
      <c r="C262" s="160"/>
      <c r="D262" s="283"/>
      <c r="E262" s="162"/>
      <c r="F262" s="162"/>
      <c r="G262" s="169"/>
    </row>
    <row r="263" spans="1:7" ht="19.5" customHeight="1" thickBot="1">
      <c r="A263" s="171"/>
      <c r="B263" s="172" t="str">
        <f>A247</f>
        <v>BU.140</v>
      </c>
      <c r="C263" s="173"/>
      <c r="D263" s="174"/>
      <c r="E263" s="175"/>
      <c r="F263" s="176" t="s">
        <v>388</v>
      </c>
      <c r="G263" s="177">
        <f>SUM(G249:G262)</f>
        <v>1.0897659999999998</v>
      </c>
    </row>
    <row r="264" spans="4:7" ht="15" customHeight="1">
      <c r="D264" s="151"/>
      <c r="E264" s="150"/>
      <c r="F264" s="150"/>
      <c r="G264" s="150"/>
    </row>
    <row r="265" spans="4:7" ht="15" customHeight="1" thickBot="1">
      <c r="D265" s="151"/>
      <c r="E265" s="150"/>
      <c r="F265" s="150"/>
      <c r="G265" s="150"/>
    </row>
    <row r="266" spans="1:7" ht="19.5" customHeight="1">
      <c r="A266" s="164" t="s">
        <v>482</v>
      </c>
      <c r="B266" s="572" t="s">
        <v>251</v>
      </c>
      <c r="C266" s="572"/>
      <c r="D266" s="572"/>
      <c r="E266" s="572"/>
      <c r="F266" s="572"/>
      <c r="G266" s="165" t="s">
        <v>484</v>
      </c>
    </row>
    <row r="267" spans="1:7" ht="19.5" customHeight="1" thickBot="1">
      <c r="A267" s="178" t="s">
        <v>315</v>
      </c>
      <c r="B267" s="573"/>
      <c r="C267" s="573"/>
      <c r="D267" s="573"/>
      <c r="E267" s="573"/>
      <c r="F267" s="573"/>
      <c r="G267" s="179" t="s">
        <v>465</v>
      </c>
    </row>
    <row r="268" spans="1:7" ht="19.5" customHeight="1">
      <c r="A268" s="180" t="s">
        <v>348</v>
      </c>
      <c r="B268" s="181" t="s">
        <v>483</v>
      </c>
      <c r="C268" s="181" t="s">
        <v>381</v>
      </c>
      <c r="D268" s="182" t="s">
        <v>485</v>
      </c>
      <c r="E268" s="183" t="s">
        <v>486</v>
      </c>
      <c r="F268" s="183" t="s">
        <v>487</v>
      </c>
      <c r="G268" s="184"/>
    </row>
    <row r="269" spans="1:7" ht="15" customHeight="1">
      <c r="A269" s="166"/>
      <c r="B269" s="155"/>
      <c r="C269" s="156"/>
      <c r="D269" s="157"/>
      <c r="E269" s="158"/>
      <c r="F269" s="158"/>
      <c r="G269" s="167"/>
    </row>
    <row r="270" spans="1:7" ht="63.75" customHeight="1">
      <c r="A270" s="168" t="s">
        <v>26</v>
      </c>
      <c r="B270" s="62" t="s">
        <v>376</v>
      </c>
      <c r="C270" s="160" t="s">
        <v>133</v>
      </c>
      <c r="D270" s="279">
        <v>1</v>
      </c>
      <c r="E270" s="162">
        <v>250000</v>
      </c>
      <c r="F270" s="162">
        <f>D270*E270</f>
        <v>250000</v>
      </c>
      <c r="G270" s="169">
        <f>F270</f>
        <v>250000</v>
      </c>
    </row>
    <row r="271" spans="1:7" ht="21" customHeight="1">
      <c r="A271" s="168"/>
      <c r="B271" s="159"/>
      <c r="C271" s="160"/>
      <c r="D271" s="161"/>
      <c r="E271" s="162"/>
      <c r="F271" s="162"/>
      <c r="G271" s="169"/>
    </row>
    <row r="272" spans="1:7" ht="19.5" customHeight="1" thickBot="1">
      <c r="A272" s="171"/>
      <c r="B272" s="172" t="str">
        <f>A267</f>
        <v>BU.150</v>
      </c>
      <c r="C272" s="173"/>
      <c r="D272" s="174"/>
      <c r="E272" s="175"/>
      <c r="F272" s="176" t="s">
        <v>388</v>
      </c>
      <c r="G272" s="177">
        <f>SUM(G269:G271)</f>
        <v>250000</v>
      </c>
    </row>
  </sheetData>
  <mergeCells count="15">
    <mergeCell ref="B2:F3"/>
    <mergeCell ref="B19:F20"/>
    <mergeCell ref="B40:F41"/>
    <mergeCell ref="B61:F62"/>
    <mergeCell ref="B82:F83"/>
    <mergeCell ref="B101:F102"/>
    <mergeCell ref="B122:F123"/>
    <mergeCell ref="B141:F142"/>
    <mergeCell ref="B246:F247"/>
    <mergeCell ref="B266:F267"/>
    <mergeCell ref="B238:F239"/>
    <mergeCell ref="B160:F161"/>
    <mergeCell ref="B179:F180"/>
    <mergeCell ref="B198:F199"/>
    <mergeCell ref="B217:F218"/>
  </mergeCells>
  <printOptions horizontalCentered="1"/>
  <pageMargins left="1.5748031496062993" right="0.7874015748031497" top="1.1811023622047245" bottom="1.1811023622047245" header="1.1811023622047245" footer="0.3937007874015748"/>
  <pageSetup horizontalDpi="600" verticalDpi="600" orientation="portrait" paperSize="9" r:id="rId1"/>
  <headerFooter alignWithMargins="0">
    <oddHeader>&amp;C&amp;"Arial Narrow,Kalın"&amp;11ANALİZ - BİTKİSEL UYGULAMA&amp;"Arial,Normal"&amp;10
</oddHeader>
    <oddFooter>&amp;C&amp;P</oddFooter>
  </headerFooter>
  <rowBreaks count="6" manualBreakCount="6">
    <brk id="38" max="255" man="1"/>
    <brk id="80" max="255" man="1"/>
    <brk id="120" max="255" man="1"/>
    <brk id="158" max="255" man="1"/>
    <brk id="196" max="255" man="1"/>
    <brk id="23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S549"/>
  <sheetViews>
    <sheetView showGridLines="0" view="pageBreakPreview" zoomScaleNormal="75" zoomScaleSheetLayoutView="100" workbookViewId="0" topLeftCell="A37">
      <selection activeCell="B2763" sqref="B2763"/>
    </sheetView>
  </sheetViews>
  <sheetFormatPr defaultColWidth="9.140625" defaultRowHeight="12.75"/>
  <cols>
    <col min="1" max="1" width="3.8515625" style="1" customWidth="1"/>
    <col min="2" max="2" width="6.7109375" style="1" customWidth="1"/>
    <col min="3" max="3" width="34.00390625" style="2" customWidth="1"/>
    <col min="4" max="4" width="4.140625" style="1" bestFit="1" customWidth="1"/>
    <col min="5" max="5" width="6.7109375" style="1" bestFit="1" customWidth="1"/>
    <col min="6" max="6" width="4.57421875" style="1" bestFit="1" customWidth="1"/>
    <col min="7" max="7" width="5.57421875" style="3" bestFit="1" customWidth="1"/>
    <col min="8" max="8" width="9.28125" style="4" hidden="1" customWidth="1"/>
    <col min="9" max="9" width="8.421875" style="1" customWidth="1"/>
    <col min="10" max="10" width="7.421875" style="1" hidden="1" customWidth="1"/>
    <col min="11" max="11" width="5.140625" style="1" bestFit="1" customWidth="1"/>
    <col min="12" max="12" width="5.57421875" style="1" bestFit="1" customWidth="1"/>
    <col min="13" max="13" width="7.140625" style="1" bestFit="1" customWidth="1"/>
    <col min="14" max="14" width="5.00390625" style="1" bestFit="1" customWidth="1"/>
    <col min="15" max="15" width="7.8515625" style="1" customWidth="1"/>
    <col min="16" max="17" width="8.28125" style="1" customWidth="1"/>
    <col min="18" max="18" width="14.421875" style="1" hidden="1" customWidth="1"/>
    <col min="19" max="19" width="9.140625" style="8" customWidth="1"/>
    <col min="20" max="16384" width="9.140625" style="1" customWidth="1"/>
  </cols>
  <sheetData>
    <row r="1" spans="1:10" ht="26.25" customHeight="1">
      <c r="A1" s="38" t="s">
        <v>136</v>
      </c>
      <c r="B1" s="9"/>
      <c r="C1" s="6"/>
      <c r="D1" s="9"/>
      <c r="E1" s="9"/>
      <c r="F1" s="9"/>
      <c r="G1" s="10"/>
      <c r="H1" s="11"/>
      <c r="I1" s="12"/>
      <c r="J1" s="12"/>
    </row>
    <row r="3" spans="1:7" ht="14.25" customHeight="1">
      <c r="A3" s="5" t="s">
        <v>137</v>
      </c>
      <c r="B3" s="5"/>
      <c r="C3" s="6"/>
      <c r="D3" s="5"/>
      <c r="E3" s="5"/>
      <c r="F3" s="5"/>
      <c r="G3" s="7"/>
    </row>
    <row r="4" ht="15" thickBot="1"/>
    <row r="5" spans="1:18" ht="16.5" thickBot="1">
      <c r="A5" s="219" t="s">
        <v>58</v>
      </c>
      <c r="B5" s="218"/>
      <c r="C5" s="13"/>
      <c r="D5" s="14"/>
      <c r="E5" s="14"/>
      <c r="F5" s="14"/>
      <c r="G5" s="15"/>
      <c r="H5" s="16"/>
      <c r="I5" s="217"/>
      <c r="J5" s="217"/>
      <c r="K5" s="217"/>
      <c r="L5" s="217"/>
      <c r="M5" s="217"/>
      <c r="N5" s="217"/>
      <c r="O5" s="217"/>
      <c r="P5" s="217"/>
      <c r="Q5" s="41"/>
      <c r="R5" s="41"/>
    </row>
    <row r="6" spans="1:19" s="230" customFormat="1" ht="32.25" customHeight="1">
      <c r="A6" s="222"/>
      <c r="B6" s="223"/>
      <c r="C6" s="224"/>
      <c r="D6" s="225"/>
      <c r="E6" s="225"/>
      <c r="F6" s="225"/>
      <c r="G6" s="226"/>
      <c r="H6" s="227"/>
      <c r="I6" s="228" t="s">
        <v>455</v>
      </c>
      <c r="J6" s="225"/>
      <c r="K6" s="225"/>
      <c r="L6" s="225"/>
      <c r="M6" s="225"/>
      <c r="N6" s="225"/>
      <c r="O6" s="225"/>
      <c r="P6" s="40">
        <v>0.25</v>
      </c>
      <c r="Q6" s="275" t="s">
        <v>381</v>
      </c>
      <c r="R6" s="272"/>
      <c r="S6" s="229"/>
    </row>
    <row r="7" spans="1:19" s="230" customFormat="1" ht="18" customHeight="1">
      <c r="A7" s="306" t="s">
        <v>425</v>
      </c>
      <c r="B7" s="307"/>
      <c r="C7" s="308"/>
      <c r="D7" s="309"/>
      <c r="E7" s="310" t="s">
        <v>382</v>
      </c>
      <c r="F7" s="310" t="s">
        <v>383</v>
      </c>
      <c r="G7" s="311" t="s">
        <v>384</v>
      </c>
      <c r="H7" s="312" t="s">
        <v>385</v>
      </c>
      <c r="I7" s="313" t="s">
        <v>386</v>
      </c>
      <c r="J7" s="310" t="s">
        <v>387</v>
      </c>
      <c r="K7" s="310"/>
      <c r="L7" s="310"/>
      <c r="M7" s="310"/>
      <c r="N7" s="310"/>
      <c r="O7" s="310" t="s">
        <v>388</v>
      </c>
      <c r="P7" s="310" t="s">
        <v>389</v>
      </c>
      <c r="Q7" s="314" t="s">
        <v>390</v>
      </c>
      <c r="R7" s="272"/>
      <c r="S7" s="229"/>
    </row>
    <row r="8" spans="1:19" s="230" customFormat="1" ht="20.25" customHeight="1" thickBot="1">
      <c r="A8" s="231" t="s">
        <v>391</v>
      </c>
      <c r="B8" s="232"/>
      <c r="C8" s="233" t="s">
        <v>392</v>
      </c>
      <c r="D8" s="234" t="s">
        <v>393</v>
      </c>
      <c r="E8" s="232" t="s">
        <v>394</v>
      </c>
      <c r="F8" s="234" t="s">
        <v>395</v>
      </c>
      <c r="G8" s="235" t="s">
        <v>395</v>
      </c>
      <c r="H8" s="238" t="s">
        <v>396</v>
      </c>
      <c r="I8" s="236" t="s">
        <v>397</v>
      </c>
      <c r="J8" s="234" t="s">
        <v>398</v>
      </c>
      <c r="K8" s="234" t="s">
        <v>399</v>
      </c>
      <c r="L8" s="234" t="s">
        <v>375</v>
      </c>
      <c r="M8" s="234" t="s">
        <v>400</v>
      </c>
      <c r="N8" s="234" t="s">
        <v>454</v>
      </c>
      <c r="O8" s="234" t="s">
        <v>61</v>
      </c>
      <c r="P8" s="234" t="s">
        <v>401</v>
      </c>
      <c r="Q8" s="237" t="s">
        <v>402</v>
      </c>
      <c r="R8" s="273" t="s">
        <v>62</v>
      </c>
      <c r="S8" s="229"/>
    </row>
    <row r="9" spans="1:19" ht="40.5" customHeight="1">
      <c r="A9" s="21"/>
      <c r="B9" s="20"/>
      <c r="C9" s="23" t="s">
        <v>446</v>
      </c>
      <c r="D9" s="27"/>
      <c r="E9" s="27"/>
      <c r="F9" s="27"/>
      <c r="G9" s="28"/>
      <c r="H9" s="29"/>
      <c r="I9" s="39"/>
      <c r="J9" s="30"/>
      <c r="K9" s="30"/>
      <c r="L9" s="30"/>
      <c r="M9" s="30"/>
      <c r="N9" s="30"/>
      <c r="O9" s="39"/>
      <c r="P9" s="30"/>
      <c r="Q9" s="31"/>
      <c r="R9" s="274"/>
      <c r="S9" s="17"/>
    </row>
    <row r="10" spans="1:19" ht="15" customHeight="1">
      <c r="A10" s="21">
        <f aca="true" t="shared" si="0" ref="A10:A51">+A9+1</f>
        <v>1</v>
      </c>
      <c r="B10" s="19" t="s">
        <v>279</v>
      </c>
      <c r="C10" s="22" t="s">
        <v>427</v>
      </c>
      <c r="D10" s="27" t="s">
        <v>406</v>
      </c>
      <c r="E10" s="27" t="s">
        <v>426</v>
      </c>
      <c r="F10" s="27" t="s">
        <v>407</v>
      </c>
      <c r="G10" s="28" t="s">
        <v>405</v>
      </c>
      <c r="H10" s="29">
        <v>1</v>
      </c>
      <c r="I10" s="39">
        <v>480</v>
      </c>
      <c r="J10" s="30"/>
      <c r="K10" s="30">
        <v>10</v>
      </c>
      <c r="L10" s="30">
        <v>8</v>
      </c>
      <c r="M10" s="30">
        <v>5</v>
      </c>
      <c r="N10" s="30">
        <v>5</v>
      </c>
      <c r="O10" s="39">
        <f>J10+K10+L10+M10+N10</f>
        <v>28</v>
      </c>
      <c r="P10" s="30">
        <f>(I10+O10)*$P$6</f>
        <v>127</v>
      </c>
      <c r="Q10" s="31">
        <f>I10+O10+P10</f>
        <v>635</v>
      </c>
      <c r="R10" s="274">
        <f>+Q10*H10</f>
        <v>635</v>
      </c>
      <c r="S10" s="17"/>
    </row>
    <row r="11" spans="1:19" ht="15" customHeight="1">
      <c r="A11" s="21">
        <f t="shared" si="0"/>
        <v>2</v>
      </c>
      <c r="B11" s="19" t="s">
        <v>280</v>
      </c>
      <c r="C11" s="22" t="s">
        <v>429</v>
      </c>
      <c r="D11" s="27" t="s">
        <v>406</v>
      </c>
      <c r="E11" s="27" t="s">
        <v>428</v>
      </c>
      <c r="F11" s="27" t="s">
        <v>407</v>
      </c>
      <c r="G11" s="28" t="s">
        <v>405</v>
      </c>
      <c r="H11" s="29">
        <v>1</v>
      </c>
      <c r="I11" s="39">
        <v>80</v>
      </c>
      <c r="J11" s="30"/>
      <c r="K11" s="30">
        <v>10</v>
      </c>
      <c r="L11" s="30">
        <v>8</v>
      </c>
      <c r="M11" s="30">
        <v>5</v>
      </c>
      <c r="N11" s="30">
        <v>5</v>
      </c>
      <c r="O11" s="39">
        <f>J11+K11+L11+M11+N11</f>
        <v>28</v>
      </c>
      <c r="P11" s="30">
        <f>(I11+O11)*$P$6</f>
        <v>27</v>
      </c>
      <c r="Q11" s="31">
        <f>I11+O11+P11</f>
        <v>135</v>
      </c>
      <c r="R11" s="274">
        <f>+Q11*H11</f>
        <v>135</v>
      </c>
      <c r="S11" s="17"/>
    </row>
    <row r="12" spans="1:19" ht="15" customHeight="1">
      <c r="A12" s="21">
        <f t="shared" si="0"/>
        <v>3</v>
      </c>
      <c r="B12" s="19" t="s">
        <v>281</v>
      </c>
      <c r="C12" s="22" t="s">
        <v>430</v>
      </c>
      <c r="D12" s="27" t="s">
        <v>409</v>
      </c>
      <c r="E12" s="27" t="s">
        <v>412</v>
      </c>
      <c r="F12" s="27" t="s">
        <v>404</v>
      </c>
      <c r="G12" s="28" t="s">
        <v>405</v>
      </c>
      <c r="H12" s="29">
        <v>1</v>
      </c>
      <c r="I12" s="39">
        <v>250</v>
      </c>
      <c r="J12" s="30"/>
      <c r="K12" s="30">
        <v>10</v>
      </c>
      <c r="L12" s="30">
        <v>8</v>
      </c>
      <c r="M12" s="30">
        <v>5</v>
      </c>
      <c r="N12" s="30">
        <v>5</v>
      </c>
      <c r="O12" s="39">
        <f>J12+K12+L12+M12+N12</f>
        <v>28</v>
      </c>
      <c r="P12" s="30">
        <f>(I12+O12)*$P$6</f>
        <v>69.5</v>
      </c>
      <c r="Q12" s="31">
        <f>I12+O12+P12</f>
        <v>347.5</v>
      </c>
      <c r="R12" s="274">
        <f>+Q12*H12</f>
        <v>347.5</v>
      </c>
      <c r="S12" s="17"/>
    </row>
    <row r="13" spans="1:19" ht="42" customHeight="1">
      <c r="A13" s="21"/>
      <c r="B13" s="20"/>
      <c r="C13" s="23" t="s">
        <v>447</v>
      </c>
      <c r="D13" s="27"/>
      <c r="E13" s="27"/>
      <c r="F13" s="27"/>
      <c r="G13" s="28"/>
      <c r="H13" s="29"/>
      <c r="I13" s="39"/>
      <c r="J13" s="30"/>
      <c r="K13" s="30"/>
      <c r="L13" s="30"/>
      <c r="M13" s="30"/>
      <c r="N13" s="30"/>
      <c r="O13" s="39"/>
      <c r="P13" s="30"/>
      <c r="Q13" s="31"/>
      <c r="R13" s="274"/>
      <c r="S13" s="17"/>
    </row>
    <row r="14" spans="1:19" ht="15" customHeight="1">
      <c r="A14" s="21">
        <f>A12+1</f>
        <v>4</v>
      </c>
      <c r="B14" s="19" t="s">
        <v>282</v>
      </c>
      <c r="C14" s="22" t="s">
        <v>431</v>
      </c>
      <c r="D14" s="27" t="s">
        <v>411</v>
      </c>
      <c r="E14" s="27" t="s">
        <v>432</v>
      </c>
      <c r="F14" s="27" t="s">
        <v>413</v>
      </c>
      <c r="G14" s="28" t="s">
        <v>405</v>
      </c>
      <c r="H14" s="29">
        <v>1</v>
      </c>
      <c r="I14" s="39">
        <v>60</v>
      </c>
      <c r="J14" s="30"/>
      <c r="K14" s="30">
        <v>10</v>
      </c>
      <c r="L14" s="30">
        <v>8</v>
      </c>
      <c r="M14" s="30">
        <v>5</v>
      </c>
      <c r="N14" s="30">
        <v>5</v>
      </c>
      <c r="O14" s="39">
        <f>J14+K14+L14+M14+N14</f>
        <v>28</v>
      </c>
      <c r="P14" s="30">
        <f>(I14+O14)*$P$6</f>
        <v>22</v>
      </c>
      <c r="Q14" s="31">
        <f>I14+O14+P14</f>
        <v>110</v>
      </c>
      <c r="R14" s="274">
        <f>+Q14*H14</f>
        <v>110</v>
      </c>
      <c r="S14" s="17"/>
    </row>
    <row r="15" spans="1:19" ht="15" customHeight="1">
      <c r="A15" s="21">
        <f t="shared" si="0"/>
        <v>5</v>
      </c>
      <c r="B15" s="19" t="s">
        <v>283</v>
      </c>
      <c r="C15" s="22" t="s">
        <v>433</v>
      </c>
      <c r="D15" s="27" t="s">
        <v>406</v>
      </c>
      <c r="E15" s="27" t="s">
        <v>432</v>
      </c>
      <c r="F15" s="27" t="s">
        <v>407</v>
      </c>
      <c r="G15" s="28" t="s">
        <v>405</v>
      </c>
      <c r="H15" s="29">
        <v>1</v>
      </c>
      <c r="I15" s="39">
        <v>10</v>
      </c>
      <c r="J15" s="30"/>
      <c r="K15" s="30">
        <v>10</v>
      </c>
      <c r="L15" s="30">
        <v>8</v>
      </c>
      <c r="M15" s="30">
        <v>5</v>
      </c>
      <c r="N15" s="30">
        <v>5</v>
      </c>
      <c r="O15" s="39">
        <f>J15+K15+L15+M15+N15</f>
        <v>28</v>
      </c>
      <c r="P15" s="30">
        <f>(I15+O15)*$P$6</f>
        <v>9.5</v>
      </c>
      <c r="Q15" s="31">
        <f>I15+O15+P15</f>
        <v>47.5</v>
      </c>
      <c r="R15" s="274">
        <f>+Q15*H15</f>
        <v>47.5</v>
      </c>
      <c r="S15" s="17"/>
    </row>
    <row r="16" spans="1:19" ht="15" customHeight="1">
      <c r="A16" s="21">
        <f t="shared" si="0"/>
        <v>6</v>
      </c>
      <c r="B16" s="19" t="s">
        <v>284</v>
      </c>
      <c r="C16" s="22" t="s">
        <v>434</v>
      </c>
      <c r="D16" s="27" t="s">
        <v>406</v>
      </c>
      <c r="E16" s="27" t="s">
        <v>432</v>
      </c>
      <c r="F16" s="27" t="s">
        <v>407</v>
      </c>
      <c r="G16" s="28" t="s">
        <v>405</v>
      </c>
      <c r="H16" s="29">
        <v>1</v>
      </c>
      <c r="I16" s="39">
        <v>250</v>
      </c>
      <c r="J16" s="30"/>
      <c r="K16" s="30">
        <v>10</v>
      </c>
      <c r="L16" s="30">
        <v>8</v>
      </c>
      <c r="M16" s="30">
        <v>5</v>
      </c>
      <c r="N16" s="30">
        <v>5</v>
      </c>
      <c r="O16" s="39">
        <f>J16+K16+L16+M16+N16</f>
        <v>28</v>
      </c>
      <c r="P16" s="30">
        <f>(I16+O16)*$P$6</f>
        <v>69.5</v>
      </c>
      <c r="Q16" s="31">
        <f>I16+O16+P16</f>
        <v>347.5</v>
      </c>
      <c r="R16" s="274">
        <f>+Q16*H16</f>
        <v>347.5</v>
      </c>
      <c r="S16" s="17"/>
    </row>
    <row r="17" spans="1:19" ht="15" customHeight="1">
      <c r="A17" s="21">
        <f t="shared" si="0"/>
        <v>7</v>
      </c>
      <c r="B17" s="19" t="s">
        <v>285</v>
      </c>
      <c r="C17" s="22" t="s">
        <v>55</v>
      </c>
      <c r="D17" s="27" t="s">
        <v>409</v>
      </c>
      <c r="E17" s="27" t="s">
        <v>40</v>
      </c>
      <c r="F17" s="27" t="s">
        <v>404</v>
      </c>
      <c r="G17" s="28" t="s">
        <v>405</v>
      </c>
      <c r="H17" s="29">
        <v>1</v>
      </c>
      <c r="I17" s="39">
        <v>80</v>
      </c>
      <c r="J17" s="30"/>
      <c r="K17" s="30">
        <v>10</v>
      </c>
      <c r="L17" s="30">
        <v>8</v>
      </c>
      <c r="M17" s="30">
        <v>5</v>
      </c>
      <c r="N17" s="30">
        <v>5</v>
      </c>
      <c r="O17" s="39">
        <f aca="true" t="shared" si="1" ref="O17:O28">J17+K17+L17+M17+N17</f>
        <v>28</v>
      </c>
      <c r="P17" s="30">
        <f aca="true" t="shared" si="2" ref="P17:P28">(I17+O17)*$P$6</f>
        <v>27</v>
      </c>
      <c r="Q17" s="31">
        <f aca="true" t="shared" si="3" ref="Q17:Q28">I17+O17+P17</f>
        <v>135</v>
      </c>
      <c r="R17" s="274">
        <f aca="true" t="shared" si="4" ref="R17:R28">+Q17*H17</f>
        <v>135</v>
      </c>
      <c r="S17" s="17"/>
    </row>
    <row r="18" spans="1:19" ht="15" customHeight="1">
      <c r="A18" s="21">
        <f t="shared" si="0"/>
        <v>8</v>
      </c>
      <c r="B18" s="19" t="s">
        <v>286</v>
      </c>
      <c r="C18" s="22" t="s">
        <v>54</v>
      </c>
      <c r="D18" s="27" t="s">
        <v>411</v>
      </c>
      <c r="E18" s="27" t="s">
        <v>41</v>
      </c>
      <c r="F18" s="27" t="s">
        <v>404</v>
      </c>
      <c r="G18" s="28" t="s">
        <v>405</v>
      </c>
      <c r="H18" s="29">
        <v>1</v>
      </c>
      <c r="I18" s="39">
        <v>100</v>
      </c>
      <c r="J18" s="30"/>
      <c r="K18" s="30">
        <v>10</v>
      </c>
      <c r="L18" s="30">
        <v>8</v>
      </c>
      <c r="M18" s="30">
        <v>5</v>
      </c>
      <c r="N18" s="30">
        <v>5</v>
      </c>
      <c r="O18" s="39">
        <f t="shared" si="1"/>
        <v>28</v>
      </c>
      <c r="P18" s="30">
        <f t="shared" si="2"/>
        <v>32</v>
      </c>
      <c r="Q18" s="31">
        <f t="shared" si="3"/>
        <v>160</v>
      </c>
      <c r="R18" s="274">
        <f t="shared" si="4"/>
        <v>160</v>
      </c>
      <c r="S18" s="17"/>
    </row>
    <row r="19" spans="1:19" ht="15" customHeight="1">
      <c r="A19" s="21">
        <f t="shared" si="0"/>
        <v>9</v>
      </c>
      <c r="B19" s="19" t="s">
        <v>287</v>
      </c>
      <c r="C19" s="22" t="s">
        <v>53</v>
      </c>
      <c r="D19" s="27" t="s">
        <v>406</v>
      </c>
      <c r="E19" s="27" t="s">
        <v>420</v>
      </c>
      <c r="F19" s="27" t="s">
        <v>404</v>
      </c>
      <c r="G19" s="28" t="s">
        <v>405</v>
      </c>
      <c r="H19" s="29">
        <v>1</v>
      </c>
      <c r="I19" s="39">
        <v>60</v>
      </c>
      <c r="J19" s="30"/>
      <c r="K19" s="30">
        <v>10</v>
      </c>
      <c r="L19" s="30">
        <v>8</v>
      </c>
      <c r="M19" s="30">
        <v>5</v>
      </c>
      <c r="N19" s="30">
        <v>5</v>
      </c>
      <c r="O19" s="39">
        <f t="shared" si="1"/>
        <v>28</v>
      </c>
      <c r="P19" s="30">
        <f t="shared" si="2"/>
        <v>22</v>
      </c>
      <c r="Q19" s="31">
        <f t="shared" si="3"/>
        <v>110</v>
      </c>
      <c r="R19" s="274">
        <f t="shared" si="4"/>
        <v>110</v>
      </c>
      <c r="S19" s="17"/>
    </row>
    <row r="20" spans="1:19" ht="15" customHeight="1">
      <c r="A20" s="21">
        <f t="shared" si="0"/>
        <v>10</v>
      </c>
      <c r="B20" s="19" t="s">
        <v>288</v>
      </c>
      <c r="C20" s="22" t="s">
        <v>52</v>
      </c>
      <c r="D20" s="27" t="s">
        <v>406</v>
      </c>
      <c r="E20" s="27" t="s">
        <v>420</v>
      </c>
      <c r="F20" s="27" t="s">
        <v>404</v>
      </c>
      <c r="G20" s="28" t="s">
        <v>405</v>
      </c>
      <c r="H20" s="29">
        <v>1</v>
      </c>
      <c r="I20" s="39">
        <v>80</v>
      </c>
      <c r="J20" s="30"/>
      <c r="K20" s="30">
        <v>10</v>
      </c>
      <c r="L20" s="30">
        <v>8</v>
      </c>
      <c r="M20" s="30">
        <v>5</v>
      </c>
      <c r="N20" s="30">
        <v>5</v>
      </c>
      <c r="O20" s="39">
        <f t="shared" si="1"/>
        <v>28</v>
      </c>
      <c r="P20" s="30">
        <f t="shared" si="2"/>
        <v>27</v>
      </c>
      <c r="Q20" s="31">
        <f t="shared" si="3"/>
        <v>135</v>
      </c>
      <c r="R20" s="274">
        <f t="shared" si="4"/>
        <v>135</v>
      </c>
      <c r="S20" s="17"/>
    </row>
    <row r="21" spans="1:19" ht="15" customHeight="1">
      <c r="A21" s="21">
        <f t="shared" si="0"/>
        <v>11</v>
      </c>
      <c r="B21" s="19" t="s">
        <v>289</v>
      </c>
      <c r="C21" s="22" t="s">
        <v>51</v>
      </c>
      <c r="D21" s="27" t="s">
        <v>406</v>
      </c>
      <c r="E21" s="27" t="s">
        <v>420</v>
      </c>
      <c r="F21" s="27" t="s">
        <v>407</v>
      </c>
      <c r="G21" s="28" t="s">
        <v>405</v>
      </c>
      <c r="H21" s="29">
        <v>1</v>
      </c>
      <c r="I21" s="39">
        <v>80</v>
      </c>
      <c r="J21" s="30"/>
      <c r="K21" s="30">
        <v>10</v>
      </c>
      <c r="L21" s="30">
        <v>8</v>
      </c>
      <c r="M21" s="30">
        <v>5</v>
      </c>
      <c r="N21" s="30">
        <v>5</v>
      </c>
      <c r="O21" s="39">
        <f t="shared" si="1"/>
        <v>28</v>
      </c>
      <c r="P21" s="30">
        <f t="shared" si="2"/>
        <v>27</v>
      </c>
      <c r="Q21" s="31">
        <f t="shared" si="3"/>
        <v>135</v>
      </c>
      <c r="R21" s="274">
        <f t="shared" si="4"/>
        <v>135</v>
      </c>
      <c r="S21" s="17"/>
    </row>
    <row r="22" spans="1:19" ht="15" customHeight="1">
      <c r="A22" s="21">
        <f t="shared" si="0"/>
        <v>12</v>
      </c>
      <c r="B22" s="19" t="s">
        <v>290</v>
      </c>
      <c r="C22" s="22" t="s">
        <v>50</v>
      </c>
      <c r="D22" s="27" t="s">
        <v>406</v>
      </c>
      <c r="E22" s="27" t="s">
        <v>42</v>
      </c>
      <c r="F22" s="27" t="s">
        <v>404</v>
      </c>
      <c r="G22" s="28" t="s">
        <v>405</v>
      </c>
      <c r="H22" s="29">
        <v>1</v>
      </c>
      <c r="I22" s="39">
        <v>50</v>
      </c>
      <c r="J22" s="30"/>
      <c r="K22" s="30">
        <v>10</v>
      </c>
      <c r="L22" s="30">
        <v>8</v>
      </c>
      <c r="M22" s="30">
        <v>5</v>
      </c>
      <c r="N22" s="30">
        <v>5</v>
      </c>
      <c r="O22" s="39">
        <f t="shared" si="1"/>
        <v>28</v>
      </c>
      <c r="P22" s="30">
        <f t="shared" si="2"/>
        <v>19.5</v>
      </c>
      <c r="Q22" s="31">
        <f t="shared" si="3"/>
        <v>97.5</v>
      </c>
      <c r="R22" s="274">
        <f t="shared" si="4"/>
        <v>97.5</v>
      </c>
      <c r="S22" s="17"/>
    </row>
    <row r="23" spans="1:19" ht="15" customHeight="1" thickBot="1">
      <c r="A23" s="323">
        <f t="shared" si="0"/>
        <v>13</v>
      </c>
      <c r="B23" s="324" t="s">
        <v>291</v>
      </c>
      <c r="C23" s="325" t="s">
        <v>49</v>
      </c>
      <c r="D23" s="326" t="s">
        <v>406</v>
      </c>
      <c r="E23" s="326" t="s">
        <v>43</v>
      </c>
      <c r="F23" s="326" t="s">
        <v>404</v>
      </c>
      <c r="G23" s="327" t="s">
        <v>405</v>
      </c>
      <c r="H23" s="328">
        <v>1</v>
      </c>
      <c r="I23" s="329">
        <v>120</v>
      </c>
      <c r="J23" s="330"/>
      <c r="K23" s="330">
        <v>10</v>
      </c>
      <c r="L23" s="330">
        <v>8</v>
      </c>
      <c r="M23" s="330">
        <v>5</v>
      </c>
      <c r="N23" s="330">
        <v>5</v>
      </c>
      <c r="O23" s="329">
        <f t="shared" si="1"/>
        <v>28</v>
      </c>
      <c r="P23" s="330">
        <f t="shared" si="2"/>
        <v>37</v>
      </c>
      <c r="Q23" s="276">
        <f t="shared" si="3"/>
        <v>185</v>
      </c>
      <c r="R23" s="274">
        <f t="shared" si="4"/>
        <v>185</v>
      </c>
      <c r="S23" s="17"/>
    </row>
    <row r="24" spans="1:19" ht="15" customHeight="1">
      <c r="A24" s="315">
        <f>+A23+1</f>
        <v>14</v>
      </c>
      <c r="B24" s="20" t="s">
        <v>292</v>
      </c>
      <c r="C24" s="316" t="s">
        <v>48</v>
      </c>
      <c r="D24" s="317" t="s">
        <v>406</v>
      </c>
      <c r="E24" s="317" t="s">
        <v>43</v>
      </c>
      <c r="F24" s="317" t="s">
        <v>407</v>
      </c>
      <c r="G24" s="318" t="s">
        <v>405</v>
      </c>
      <c r="H24" s="319">
        <v>1</v>
      </c>
      <c r="I24" s="320">
        <v>350</v>
      </c>
      <c r="J24" s="321"/>
      <c r="K24" s="321">
        <v>10</v>
      </c>
      <c r="L24" s="321">
        <v>8</v>
      </c>
      <c r="M24" s="321">
        <v>5</v>
      </c>
      <c r="N24" s="321">
        <v>5</v>
      </c>
      <c r="O24" s="320">
        <f t="shared" si="1"/>
        <v>28</v>
      </c>
      <c r="P24" s="321">
        <f t="shared" si="2"/>
        <v>94.5</v>
      </c>
      <c r="Q24" s="322">
        <f t="shared" si="3"/>
        <v>472.5</v>
      </c>
      <c r="R24" s="274">
        <f t="shared" si="4"/>
        <v>472.5</v>
      </c>
      <c r="S24" s="17"/>
    </row>
    <row r="25" spans="1:19" ht="15" customHeight="1">
      <c r="A25" s="21">
        <f t="shared" si="0"/>
        <v>15</v>
      </c>
      <c r="B25" s="19" t="s">
        <v>293</v>
      </c>
      <c r="C25" s="22" t="s">
        <v>47</v>
      </c>
      <c r="D25" s="27" t="s">
        <v>406</v>
      </c>
      <c r="E25" s="27" t="s">
        <v>43</v>
      </c>
      <c r="F25" s="27" t="s">
        <v>407</v>
      </c>
      <c r="G25" s="28" t="s">
        <v>405</v>
      </c>
      <c r="H25" s="29">
        <v>1</v>
      </c>
      <c r="I25" s="39">
        <v>350</v>
      </c>
      <c r="J25" s="30"/>
      <c r="K25" s="30">
        <v>10</v>
      </c>
      <c r="L25" s="30">
        <v>8</v>
      </c>
      <c r="M25" s="30">
        <v>5</v>
      </c>
      <c r="N25" s="30">
        <v>5</v>
      </c>
      <c r="O25" s="39">
        <f t="shared" si="1"/>
        <v>28</v>
      </c>
      <c r="P25" s="30">
        <f t="shared" si="2"/>
        <v>94.5</v>
      </c>
      <c r="Q25" s="31">
        <f t="shared" si="3"/>
        <v>472.5</v>
      </c>
      <c r="R25" s="274">
        <f t="shared" si="4"/>
        <v>472.5</v>
      </c>
      <c r="S25" s="17"/>
    </row>
    <row r="26" spans="1:19" ht="18.75" customHeight="1">
      <c r="A26" s="21">
        <f t="shared" si="0"/>
        <v>16</v>
      </c>
      <c r="B26" s="19" t="s">
        <v>294</v>
      </c>
      <c r="C26" s="22" t="s">
        <v>44</v>
      </c>
      <c r="D26" s="27" t="s">
        <v>406</v>
      </c>
      <c r="E26" s="27" t="s">
        <v>43</v>
      </c>
      <c r="F26" s="27" t="s">
        <v>404</v>
      </c>
      <c r="G26" s="28" t="s">
        <v>405</v>
      </c>
      <c r="H26" s="29">
        <v>1</v>
      </c>
      <c r="I26" s="39">
        <v>130</v>
      </c>
      <c r="J26" s="30"/>
      <c r="K26" s="30">
        <v>10</v>
      </c>
      <c r="L26" s="30">
        <v>8</v>
      </c>
      <c r="M26" s="30">
        <v>5</v>
      </c>
      <c r="N26" s="30">
        <v>5</v>
      </c>
      <c r="O26" s="39">
        <f t="shared" si="1"/>
        <v>28</v>
      </c>
      <c r="P26" s="30">
        <f t="shared" si="2"/>
        <v>39.5</v>
      </c>
      <c r="Q26" s="31">
        <f t="shared" si="3"/>
        <v>197.5</v>
      </c>
      <c r="R26" s="274">
        <f t="shared" si="4"/>
        <v>197.5</v>
      </c>
      <c r="S26" s="17"/>
    </row>
    <row r="27" spans="1:19" ht="15" customHeight="1">
      <c r="A27" s="21">
        <f t="shared" si="0"/>
        <v>17</v>
      </c>
      <c r="B27" s="19" t="s">
        <v>295</v>
      </c>
      <c r="C27" s="22" t="s">
        <v>46</v>
      </c>
      <c r="D27" s="27" t="s">
        <v>406</v>
      </c>
      <c r="E27" s="27" t="s">
        <v>41</v>
      </c>
      <c r="F27" s="27" t="s">
        <v>404</v>
      </c>
      <c r="G27" s="28" t="s">
        <v>405</v>
      </c>
      <c r="H27" s="29">
        <v>1</v>
      </c>
      <c r="I27" s="39">
        <v>200</v>
      </c>
      <c r="J27" s="30"/>
      <c r="K27" s="30">
        <v>10</v>
      </c>
      <c r="L27" s="30">
        <v>8</v>
      </c>
      <c r="M27" s="30">
        <v>5</v>
      </c>
      <c r="N27" s="30">
        <v>5</v>
      </c>
      <c r="O27" s="39">
        <f t="shared" si="1"/>
        <v>28</v>
      </c>
      <c r="P27" s="30">
        <f t="shared" si="2"/>
        <v>57</v>
      </c>
      <c r="Q27" s="31">
        <f t="shared" si="3"/>
        <v>285</v>
      </c>
      <c r="R27" s="274">
        <f t="shared" si="4"/>
        <v>285</v>
      </c>
      <c r="S27" s="17"/>
    </row>
    <row r="28" spans="1:19" ht="15" customHeight="1">
      <c r="A28" s="21">
        <f t="shared" si="0"/>
        <v>18</v>
      </c>
      <c r="B28" s="19" t="s">
        <v>296</v>
      </c>
      <c r="C28" s="22" t="s">
        <v>45</v>
      </c>
      <c r="D28" s="27" t="s">
        <v>406</v>
      </c>
      <c r="E28" s="27" t="s">
        <v>412</v>
      </c>
      <c r="F28" s="27" t="s">
        <v>407</v>
      </c>
      <c r="G28" s="28" t="s">
        <v>405</v>
      </c>
      <c r="H28" s="29">
        <v>1</v>
      </c>
      <c r="I28" s="39">
        <v>150</v>
      </c>
      <c r="J28" s="30"/>
      <c r="K28" s="30">
        <v>10</v>
      </c>
      <c r="L28" s="30">
        <v>8</v>
      </c>
      <c r="M28" s="30">
        <v>5</v>
      </c>
      <c r="N28" s="30">
        <v>5</v>
      </c>
      <c r="O28" s="39">
        <f t="shared" si="1"/>
        <v>28</v>
      </c>
      <c r="P28" s="30">
        <f t="shared" si="2"/>
        <v>44.5</v>
      </c>
      <c r="Q28" s="31">
        <f t="shared" si="3"/>
        <v>222.5</v>
      </c>
      <c r="R28" s="274">
        <f t="shared" si="4"/>
        <v>222.5</v>
      </c>
      <c r="S28" s="17"/>
    </row>
    <row r="29" spans="1:19" ht="32.25" customHeight="1">
      <c r="A29" s="21"/>
      <c r="B29" s="20"/>
      <c r="C29" s="23" t="s">
        <v>39</v>
      </c>
      <c r="D29" s="27"/>
      <c r="E29" s="27"/>
      <c r="F29" s="27"/>
      <c r="G29" s="28"/>
      <c r="H29" s="29"/>
      <c r="I29" s="39"/>
      <c r="J29" s="30"/>
      <c r="K29" s="30"/>
      <c r="L29" s="30"/>
      <c r="M29" s="30"/>
      <c r="N29" s="30"/>
      <c r="O29" s="39"/>
      <c r="P29" s="30"/>
      <c r="Q29" s="31"/>
      <c r="R29" s="274"/>
      <c r="S29" s="17"/>
    </row>
    <row r="30" spans="1:19" ht="18" customHeight="1">
      <c r="A30" s="21">
        <f>+A28+1</f>
        <v>19</v>
      </c>
      <c r="B30" s="19" t="s">
        <v>297</v>
      </c>
      <c r="C30" s="22" t="s">
        <v>59</v>
      </c>
      <c r="D30" s="27" t="s">
        <v>406</v>
      </c>
      <c r="E30" s="27" t="s">
        <v>432</v>
      </c>
      <c r="F30" s="27" t="s">
        <v>404</v>
      </c>
      <c r="G30" s="28" t="s">
        <v>405</v>
      </c>
      <c r="H30" s="29">
        <v>1</v>
      </c>
      <c r="I30" s="39">
        <v>500</v>
      </c>
      <c r="J30" s="30"/>
      <c r="K30" s="30">
        <v>10</v>
      </c>
      <c r="L30" s="30">
        <v>8</v>
      </c>
      <c r="M30" s="30">
        <v>5</v>
      </c>
      <c r="N30" s="30">
        <v>5</v>
      </c>
      <c r="O30" s="39">
        <f>J30+K30+L30+M30+N30</f>
        <v>28</v>
      </c>
      <c r="P30" s="30">
        <f>(I30+O30)*$P$6</f>
        <v>132</v>
      </c>
      <c r="Q30" s="31">
        <f>I30+O30+P30</f>
        <v>660</v>
      </c>
      <c r="R30" s="274">
        <f>+Q30*H30</f>
        <v>660</v>
      </c>
      <c r="S30" s="17"/>
    </row>
    <row r="31" spans="1:19" ht="18" customHeight="1">
      <c r="A31" s="21">
        <f t="shared" si="0"/>
        <v>20</v>
      </c>
      <c r="B31" s="19" t="s">
        <v>298</v>
      </c>
      <c r="C31" s="22" t="s">
        <v>60</v>
      </c>
      <c r="D31" s="27" t="s">
        <v>406</v>
      </c>
      <c r="E31" s="27" t="s">
        <v>420</v>
      </c>
      <c r="F31" s="27" t="s">
        <v>407</v>
      </c>
      <c r="G31" s="28" t="s">
        <v>405</v>
      </c>
      <c r="H31" s="29">
        <v>1</v>
      </c>
      <c r="I31" s="39">
        <v>250</v>
      </c>
      <c r="J31" s="30"/>
      <c r="K31" s="30">
        <v>10</v>
      </c>
      <c r="L31" s="30">
        <v>8</v>
      </c>
      <c r="M31" s="30">
        <v>5</v>
      </c>
      <c r="N31" s="30">
        <v>5</v>
      </c>
      <c r="O31" s="39">
        <f>J31+K31+L31+M31+N31</f>
        <v>28</v>
      </c>
      <c r="P31" s="30">
        <f>(I31+O31)*$P$6</f>
        <v>69.5</v>
      </c>
      <c r="Q31" s="31">
        <f>I31+O31+P31</f>
        <v>347.5</v>
      </c>
      <c r="R31" s="274">
        <f>+Q31*H31</f>
        <v>347.5</v>
      </c>
      <c r="S31" s="17"/>
    </row>
    <row r="32" spans="1:19" ht="39.75" customHeight="1">
      <c r="A32" s="21"/>
      <c r="B32" s="20"/>
      <c r="C32" s="23" t="s">
        <v>448</v>
      </c>
      <c r="D32" s="27"/>
      <c r="E32" s="27"/>
      <c r="F32" s="27"/>
      <c r="G32" s="28"/>
      <c r="H32" s="29"/>
      <c r="I32" s="39"/>
      <c r="J32" s="30"/>
      <c r="K32" s="30">
        <v>10</v>
      </c>
      <c r="L32" s="30">
        <v>8</v>
      </c>
      <c r="M32" s="30">
        <v>5</v>
      </c>
      <c r="N32" s="30"/>
      <c r="O32" s="39"/>
      <c r="P32" s="30"/>
      <c r="Q32" s="31"/>
      <c r="R32" s="274"/>
      <c r="S32" s="17"/>
    </row>
    <row r="33" spans="1:19" ht="15" customHeight="1">
      <c r="A33" s="21">
        <f>+A31+1</f>
        <v>21</v>
      </c>
      <c r="B33" s="19" t="s">
        <v>299</v>
      </c>
      <c r="C33" s="22" t="s">
        <v>436</v>
      </c>
      <c r="D33" s="27" t="s">
        <v>415</v>
      </c>
      <c r="E33" s="27" t="s">
        <v>435</v>
      </c>
      <c r="F33" s="27" t="s">
        <v>404</v>
      </c>
      <c r="G33" s="28" t="s">
        <v>408</v>
      </c>
      <c r="H33" s="29">
        <v>1</v>
      </c>
      <c r="I33" s="39">
        <v>175</v>
      </c>
      <c r="J33" s="30"/>
      <c r="K33" s="30">
        <v>10</v>
      </c>
      <c r="L33" s="30">
        <v>8</v>
      </c>
      <c r="M33" s="30">
        <v>5</v>
      </c>
      <c r="N33" s="30">
        <v>5</v>
      </c>
      <c r="O33" s="39">
        <f>J33+K33+L33+M33+N33</f>
        <v>28</v>
      </c>
      <c r="P33" s="30">
        <f>(I33+O33)*$P$6</f>
        <v>50.75</v>
      </c>
      <c r="Q33" s="31">
        <f>I33+O33+P33</f>
        <v>253.75</v>
      </c>
      <c r="R33" s="274">
        <f>+Q33*H33</f>
        <v>253.75</v>
      </c>
      <c r="S33" s="17"/>
    </row>
    <row r="34" spans="1:19" ht="15" customHeight="1">
      <c r="A34" s="21">
        <f t="shared" si="0"/>
        <v>22</v>
      </c>
      <c r="B34" s="19" t="s">
        <v>300</v>
      </c>
      <c r="C34" s="22" t="s">
        <v>437</v>
      </c>
      <c r="D34" s="27" t="s">
        <v>411</v>
      </c>
      <c r="E34" s="27" t="s">
        <v>416</v>
      </c>
      <c r="F34" s="27" t="s">
        <v>413</v>
      </c>
      <c r="G34" s="28" t="s">
        <v>408</v>
      </c>
      <c r="H34" s="29">
        <v>1</v>
      </c>
      <c r="I34" s="39">
        <v>25</v>
      </c>
      <c r="J34" s="30"/>
      <c r="K34" s="30">
        <v>10</v>
      </c>
      <c r="L34" s="30">
        <v>8</v>
      </c>
      <c r="M34" s="30">
        <v>5</v>
      </c>
      <c r="N34" s="30">
        <v>5</v>
      </c>
      <c r="O34" s="39">
        <f>J34+K34+L34+M34+N34</f>
        <v>28</v>
      </c>
      <c r="P34" s="30">
        <f>(I34+O34)*$P$6</f>
        <v>13.25</v>
      </c>
      <c r="Q34" s="31">
        <f>I34+O34+P34</f>
        <v>66.25</v>
      </c>
      <c r="R34" s="274">
        <f>+Q34*H34</f>
        <v>66.25</v>
      </c>
      <c r="S34" s="17"/>
    </row>
    <row r="35" spans="1:19" ht="15" customHeight="1">
      <c r="A35" s="21">
        <f t="shared" si="0"/>
        <v>23</v>
      </c>
      <c r="B35" s="19" t="s">
        <v>301</v>
      </c>
      <c r="C35" s="22" t="s">
        <v>421</v>
      </c>
      <c r="D35" s="27" t="s">
        <v>406</v>
      </c>
      <c r="E35" s="27" t="s">
        <v>426</v>
      </c>
      <c r="F35" s="27" t="s">
        <v>407</v>
      </c>
      <c r="G35" s="28" t="s">
        <v>408</v>
      </c>
      <c r="H35" s="29">
        <v>1</v>
      </c>
      <c r="I35" s="39">
        <v>20</v>
      </c>
      <c r="J35" s="30"/>
      <c r="K35" s="30">
        <v>10</v>
      </c>
      <c r="L35" s="30">
        <v>8</v>
      </c>
      <c r="M35" s="30">
        <v>5</v>
      </c>
      <c r="N35" s="30">
        <v>5</v>
      </c>
      <c r="O35" s="39">
        <f>J35+K35+L35+M35+N35</f>
        <v>28</v>
      </c>
      <c r="P35" s="30">
        <f>(I35+O35)*$P$6</f>
        <v>12</v>
      </c>
      <c r="Q35" s="31">
        <f>I35+O35+P35</f>
        <v>60</v>
      </c>
      <c r="R35" s="274">
        <f>+Q35*H35</f>
        <v>60</v>
      </c>
      <c r="S35" s="17"/>
    </row>
    <row r="36" spans="1:19" ht="29.25" customHeight="1">
      <c r="A36" s="21"/>
      <c r="B36" s="20"/>
      <c r="C36" s="23" t="s">
        <v>449</v>
      </c>
      <c r="D36" s="27"/>
      <c r="E36" s="27"/>
      <c r="F36" s="27"/>
      <c r="G36" s="28"/>
      <c r="H36" s="29"/>
      <c r="I36" s="39"/>
      <c r="J36" s="30"/>
      <c r="K36" s="30"/>
      <c r="L36" s="30"/>
      <c r="M36" s="30"/>
      <c r="N36" s="30"/>
      <c r="O36" s="39"/>
      <c r="P36" s="30"/>
      <c r="Q36" s="31"/>
      <c r="R36" s="274"/>
      <c r="S36" s="17"/>
    </row>
    <row r="37" spans="1:19" ht="15" customHeight="1" thickBot="1">
      <c r="A37" s="323">
        <f>+A35+1</f>
        <v>24</v>
      </c>
      <c r="B37" s="324" t="s">
        <v>302</v>
      </c>
      <c r="C37" s="325" t="s">
        <v>439</v>
      </c>
      <c r="D37" s="326" t="s">
        <v>409</v>
      </c>
      <c r="E37" s="326" t="s">
        <v>438</v>
      </c>
      <c r="F37" s="326" t="s">
        <v>413</v>
      </c>
      <c r="G37" s="327" t="s">
        <v>419</v>
      </c>
      <c r="H37" s="328">
        <v>1</v>
      </c>
      <c r="I37" s="329">
        <v>9</v>
      </c>
      <c r="J37" s="330"/>
      <c r="K37" s="330">
        <v>10</v>
      </c>
      <c r="L37" s="330">
        <v>8</v>
      </c>
      <c r="M37" s="330">
        <v>5</v>
      </c>
      <c r="N37" s="330">
        <v>5</v>
      </c>
      <c r="O37" s="329">
        <f>J37+K37+L37+M37+N37</f>
        <v>28</v>
      </c>
      <c r="P37" s="330">
        <f>(I37+O37)*$P$6</f>
        <v>9.25</v>
      </c>
      <c r="Q37" s="276">
        <f>I37+O37+P37</f>
        <v>46.25</v>
      </c>
      <c r="R37" s="274">
        <f>+Q37*H37</f>
        <v>46.25</v>
      </c>
      <c r="S37" s="17"/>
    </row>
    <row r="38" spans="1:19" ht="15" customHeight="1">
      <c r="A38" s="315">
        <f>+A37+1</f>
        <v>25</v>
      </c>
      <c r="B38" s="20" t="s">
        <v>303</v>
      </c>
      <c r="C38" s="316" t="s">
        <v>440</v>
      </c>
      <c r="D38" s="317" t="s">
        <v>406</v>
      </c>
      <c r="E38" s="317" t="s">
        <v>420</v>
      </c>
      <c r="F38" s="317" t="s">
        <v>418</v>
      </c>
      <c r="G38" s="318" t="s">
        <v>419</v>
      </c>
      <c r="H38" s="319">
        <v>1</v>
      </c>
      <c r="I38" s="320">
        <v>5</v>
      </c>
      <c r="J38" s="321"/>
      <c r="K38" s="321">
        <v>10</v>
      </c>
      <c r="L38" s="321">
        <v>8</v>
      </c>
      <c r="M38" s="321">
        <v>5</v>
      </c>
      <c r="N38" s="321">
        <v>5</v>
      </c>
      <c r="O38" s="320">
        <f>J38+K38+L38+M38+N38</f>
        <v>28</v>
      </c>
      <c r="P38" s="321">
        <f>(I38+O38)*$P$6</f>
        <v>8.25</v>
      </c>
      <c r="Q38" s="322">
        <f>I38+O38+P38</f>
        <v>41.25</v>
      </c>
      <c r="R38" s="274">
        <f>+Q38*H38</f>
        <v>41.25</v>
      </c>
      <c r="S38" s="17"/>
    </row>
    <row r="39" spans="1:19" ht="15" customHeight="1">
      <c r="A39" s="21">
        <f t="shared" si="0"/>
        <v>26</v>
      </c>
      <c r="B39" s="19" t="s">
        <v>304</v>
      </c>
      <c r="C39" s="22" t="s">
        <v>414</v>
      </c>
      <c r="D39" s="27" t="s">
        <v>406</v>
      </c>
      <c r="E39" s="27" t="s">
        <v>410</v>
      </c>
      <c r="F39" s="27" t="s">
        <v>407</v>
      </c>
      <c r="G39" s="28" t="s">
        <v>419</v>
      </c>
      <c r="H39" s="29">
        <v>1</v>
      </c>
      <c r="I39" s="39">
        <v>2</v>
      </c>
      <c r="J39" s="30"/>
      <c r="K39" s="30">
        <v>10</v>
      </c>
      <c r="L39" s="30">
        <v>8</v>
      </c>
      <c r="M39" s="30">
        <v>5</v>
      </c>
      <c r="N39" s="30">
        <v>5</v>
      </c>
      <c r="O39" s="39">
        <f>J39+K39+L39+M39+N39</f>
        <v>28</v>
      </c>
      <c r="P39" s="30">
        <f>(I39+O39)*$P$6</f>
        <v>7.5</v>
      </c>
      <c r="Q39" s="31">
        <f>I39+O39+P39</f>
        <v>37.5</v>
      </c>
      <c r="R39" s="274">
        <f>+Q39*H39</f>
        <v>37.5</v>
      </c>
      <c r="S39" s="17"/>
    </row>
    <row r="40" spans="1:19" ht="15" customHeight="1">
      <c r="A40" s="21">
        <f t="shared" si="0"/>
        <v>27</v>
      </c>
      <c r="B40" s="19" t="s">
        <v>305</v>
      </c>
      <c r="C40" s="22" t="s">
        <v>441</v>
      </c>
      <c r="D40" s="27" t="s">
        <v>406</v>
      </c>
      <c r="E40" s="27" t="s">
        <v>410</v>
      </c>
      <c r="F40" s="27" t="s">
        <v>407</v>
      </c>
      <c r="G40" s="28" t="s">
        <v>419</v>
      </c>
      <c r="H40" s="29">
        <v>1</v>
      </c>
      <c r="I40" s="39">
        <v>15</v>
      </c>
      <c r="J40" s="30"/>
      <c r="K40" s="30">
        <v>10</v>
      </c>
      <c r="L40" s="30">
        <v>8</v>
      </c>
      <c r="M40" s="30">
        <v>5</v>
      </c>
      <c r="N40" s="30">
        <v>5</v>
      </c>
      <c r="O40" s="39">
        <f>J40+K40+L40+M40+N40</f>
        <v>28</v>
      </c>
      <c r="P40" s="30">
        <f>(I40+O40)*$P$6</f>
        <v>10.75</v>
      </c>
      <c r="Q40" s="31">
        <f>I40+O40+P40</f>
        <v>53.75</v>
      </c>
      <c r="R40" s="274">
        <f>+Q40*H40</f>
        <v>53.75</v>
      </c>
      <c r="S40" s="17"/>
    </row>
    <row r="41" spans="1:19" ht="15" customHeight="1">
      <c r="A41" s="21">
        <f t="shared" si="0"/>
        <v>28</v>
      </c>
      <c r="B41" s="19" t="s">
        <v>306</v>
      </c>
      <c r="C41" s="22" t="s">
        <v>443</v>
      </c>
      <c r="D41" s="27" t="s">
        <v>406</v>
      </c>
      <c r="E41" s="27" t="s">
        <v>442</v>
      </c>
      <c r="F41" s="27" t="s">
        <v>404</v>
      </c>
      <c r="G41" s="28" t="s">
        <v>419</v>
      </c>
      <c r="H41" s="29">
        <v>1</v>
      </c>
      <c r="I41" s="39">
        <v>10</v>
      </c>
      <c r="J41" s="30"/>
      <c r="K41" s="30">
        <v>10</v>
      </c>
      <c r="L41" s="30">
        <v>8</v>
      </c>
      <c r="M41" s="30">
        <v>5</v>
      </c>
      <c r="N41" s="30">
        <v>5</v>
      </c>
      <c r="O41" s="39">
        <f>J41+K41+L41+M41+N41</f>
        <v>28</v>
      </c>
      <c r="P41" s="30">
        <f>(I41+O41)*$P$6</f>
        <v>9.5</v>
      </c>
      <c r="Q41" s="31">
        <f>I41+O41+P41</f>
        <v>47.5</v>
      </c>
      <c r="R41" s="274">
        <f>+Q41*H41</f>
        <v>47.5</v>
      </c>
      <c r="S41" s="17"/>
    </row>
    <row r="42" spans="1:19" ht="30" customHeight="1">
      <c r="A42" s="21"/>
      <c r="B42" s="20"/>
      <c r="C42" s="23" t="s">
        <v>450</v>
      </c>
      <c r="D42" s="27"/>
      <c r="E42" s="27"/>
      <c r="F42" s="27"/>
      <c r="G42" s="28"/>
      <c r="H42" s="29"/>
      <c r="I42" s="39"/>
      <c r="J42" s="30"/>
      <c r="K42" s="30"/>
      <c r="L42" s="30"/>
      <c r="M42" s="30"/>
      <c r="N42" s="30"/>
      <c r="O42" s="39"/>
      <c r="P42" s="30"/>
      <c r="Q42" s="31"/>
      <c r="R42" s="274"/>
      <c r="S42" s="17"/>
    </row>
    <row r="43" spans="1:19" ht="15" customHeight="1">
      <c r="A43" s="21">
        <f>+A41+1</f>
        <v>29</v>
      </c>
      <c r="B43" s="19" t="s">
        <v>307</v>
      </c>
      <c r="C43" s="22" t="s">
        <v>370</v>
      </c>
      <c r="D43" s="27"/>
      <c r="E43" s="27"/>
      <c r="F43" s="27" t="s">
        <v>63</v>
      </c>
      <c r="G43" s="28" t="s">
        <v>453</v>
      </c>
      <c r="H43" s="29">
        <v>1</v>
      </c>
      <c r="I43" s="220">
        <v>0.25</v>
      </c>
      <c r="J43" s="30"/>
      <c r="K43" s="30">
        <v>1</v>
      </c>
      <c r="L43" s="30">
        <v>1</v>
      </c>
      <c r="M43" s="221">
        <v>1.5</v>
      </c>
      <c r="N43" s="221">
        <v>2</v>
      </c>
      <c r="O43" s="39">
        <f>J43+K43+L43+M43+N43</f>
        <v>5.5</v>
      </c>
      <c r="P43" s="30">
        <f>(I43+O43)*$P$6</f>
        <v>1.4375</v>
      </c>
      <c r="Q43" s="31">
        <f>I43+O43+P43</f>
        <v>7.1875</v>
      </c>
      <c r="R43" s="274">
        <f>+Q43*H43</f>
        <v>7.1875</v>
      </c>
      <c r="S43" s="17"/>
    </row>
    <row r="44" spans="1:19" ht="15" customHeight="1">
      <c r="A44" s="21">
        <f t="shared" si="0"/>
        <v>30</v>
      </c>
      <c r="B44" s="19" t="s">
        <v>308</v>
      </c>
      <c r="C44" s="22" t="s">
        <v>56</v>
      </c>
      <c r="D44" s="27"/>
      <c r="E44" s="27"/>
      <c r="F44" s="27" t="s">
        <v>63</v>
      </c>
      <c r="G44" s="28" t="s">
        <v>453</v>
      </c>
      <c r="H44" s="29">
        <v>1</v>
      </c>
      <c r="I44" s="220">
        <v>0.25</v>
      </c>
      <c r="J44" s="30"/>
      <c r="K44" s="30">
        <v>1</v>
      </c>
      <c r="L44" s="30">
        <v>1</v>
      </c>
      <c r="M44" s="221">
        <v>1.5</v>
      </c>
      <c r="N44" s="221">
        <v>2</v>
      </c>
      <c r="O44" s="39">
        <f>J44+K44+L44+M44+N44</f>
        <v>5.5</v>
      </c>
      <c r="P44" s="30">
        <f>(I44+O44)*$P$6</f>
        <v>1.4375</v>
      </c>
      <c r="Q44" s="31">
        <f>I44+O44+P44</f>
        <v>7.1875</v>
      </c>
      <c r="R44" s="274">
        <f>+Q44*H44</f>
        <v>7.1875</v>
      </c>
      <c r="S44" s="17"/>
    </row>
    <row r="45" spans="1:19" ht="15" customHeight="1">
      <c r="A45" s="21">
        <f t="shared" si="0"/>
        <v>31</v>
      </c>
      <c r="B45" s="19" t="s">
        <v>309</v>
      </c>
      <c r="C45" s="22" t="s">
        <v>57</v>
      </c>
      <c r="D45" s="27"/>
      <c r="E45" s="27"/>
      <c r="F45" s="27" t="s">
        <v>63</v>
      </c>
      <c r="G45" s="28" t="s">
        <v>453</v>
      </c>
      <c r="H45" s="29">
        <v>1</v>
      </c>
      <c r="I45" s="220">
        <v>0.25</v>
      </c>
      <c r="J45" s="30"/>
      <c r="K45" s="30">
        <v>1</v>
      </c>
      <c r="L45" s="30">
        <v>1</v>
      </c>
      <c r="M45" s="221">
        <v>1.5</v>
      </c>
      <c r="N45" s="221">
        <v>2</v>
      </c>
      <c r="O45" s="39">
        <f>J45+K45+L45+M45+N45</f>
        <v>5.5</v>
      </c>
      <c r="P45" s="30">
        <f>(I45+O45)*$P$6</f>
        <v>1.4375</v>
      </c>
      <c r="Q45" s="31">
        <f>I45+O45+P45</f>
        <v>7.1875</v>
      </c>
      <c r="R45" s="274">
        <f>+Q45*H45</f>
        <v>7.1875</v>
      </c>
      <c r="S45" s="17"/>
    </row>
    <row r="46" spans="1:19" ht="29.25" customHeight="1">
      <c r="A46" s="21"/>
      <c r="B46" s="20"/>
      <c r="C46" s="23" t="s">
        <v>451</v>
      </c>
      <c r="D46" s="27"/>
      <c r="E46" s="27"/>
      <c r="F46" s="27"/>
      <c r="G46" s="28"/>
      <c r="H46" s="29"/>
      <c r="I46" s="39"/>
      <c r="J46" s="30"/>
      <c r="K46" s="30"/>
      <c r="L46" s="30"/>
      <c r="M46" s="30"/>
      <c r="N46" s="221"/>
      <c r="O46" s="39"/>
      <c r="P46" s="30"/>
      <c r="Q46" s="31"/>
      <c r="R46" s="274"/>
      <c r="S46" s="17"/>
    </row>
    <row r="47" spans="1:19" ht="15" customHeight="1">
      <c r="A47" s="21">
        <f>+A45+1</f>
        <v>32</v>
      </c>
      <c r="B47" s="19" t="s">
        <v>310</v>
      </c>
      <c r="C47" s="22" t="s">
        <v>444</v>
      </c>
      <c r="D47" s="27" t="s">
        <v>422</v>
      </c>
      <c r="E47" s="27" t="s">
        <v>420</v>
      </c>
      <c r="F47" s="27" t="s">
        <v>404</v>
      </c>
      <c r="G47" s="28" t="s">
        <v>453</v>
      </c>
      <c r="H47" s="29">
        <v>1</v>
      </c>
      <c r="I47" s="39">
        <v>15</v>
      </c>
      <c r="J47" s="30"/>
      <c r="K47" s="30">
        <v>1</v>
      </c>
      <c r="L47" s="30">
        <v>1</v>
      </c>
      <c r="M47" s="221">
        <v>1.5</v>
      </c>
      <c r="N47" s="221">
        <v>2</v>
      </c>
      <c r="O47" s="39">
        <f>J47+K47+L47+M47+N47</f>
        <v>5.5</v>
      </c>
      <c r="P47" s="30">
        <f>(I47+O47)*$P$6</f>
        <v>5.125</v>
      </c>
      <c r="Q47" s="31">
        <f>I47+O47+P47</f>
        <v>25.625</v>
      </c>
      <c r="R47" s="274">
        <f>+Q47*H47</f>
        <v>25.625</v>
      </c>
      <c r="S47" s="17"/>
    </row>
    <row r="48" spans="1:19" ht="15" customHeight="1">
      <c r="A48" s="21">
        <f t="shared" si="0"/>
        <v>33</v>
      </c>
      <c r="B48" s="19" t="s">
        <v>311</v>
      </c>
      <c r="C48" s="22" t="s">
        <v>417</v>
      </c>
      <c r="D48" s="27" t="s">
        <v>423</v>
      </c>
      <c r="E48" s="27">
        <v>80</v>
      </c>
      <c r="F48" s="27" t="s">
        <v>407</v>
      </c>
      <c r="G48" s="28" t="s">
        <v>453</v>
      </c>
      <c r="H48" s="29">
        <v>1</v>
      </c>
      <c r="I48" s="39">
        <v>4</v>
      </c>
      <c r="J48" s="30"/>
      <c r="K48" s="30">
        <v>1</v>
      </c>
      <c r="L48" s="30">
        <v>1</v>
      </c>
      <c r="M48" s="221">
        <v>1.5</v>
      </c>
      <c r="N48" s="221">
        <v>2</v>
      </c>
      <c r="O48" s="39">
        <f>J48+K48+L48+M48+N48</f>
        <v>5.5</v>
      </c>
      <c r="P48" s="30">
        <f>(I48+O48)*$P$6</f>
        <v>2.375</v>
      </c>
      <c r="Q48" s="31">
        <f>I48+O48+P48</f>
        <v>11.875</v>
      </c>
      <c r="R48" s="274">
        <f>+Q48*H48</f>
        <v>11.875</v>
      </c>
      <c r="S48" s="17"/>
    </row>
    <row r="49" spans="1:19" ht="30" customHeight="1">
      <c r="A49" s="21"/>
      <c r="B49" s="20"/>
      <c r="C49" s="23" t="s">
        <v>452</v>
      </c>
      <c r="D49" s="27"/>
      <c r="E49" s="27"/>
      <c r="F49" s="27"/>
      <c r="G49" s="28"/>
      <c r="H49" s="29"/>
      <c r="I49" s="39"/>
      <c r="J49" s="30"/>
      <c r="K49" s="30"/>
      <c r="L49" s="30"/>
      <c r="M49" s="30"/>
      <c r="N49" s="221"/>
      <c r="O49" s="39"/>
      <c r="P49" s="30"/>
      <c r="Q49" s="31"/>
      <c r="R49" s="274"/>
      <c r="S49" s="17"/>
    </row>
    <row r="50" spans="1:19" ht="15" customHeight="1">
      <c r="A50" s="21">
        <f>+A48+1</f>
        <v>34</v>
      </c>
      <c r="B50" s="19" t="s">
        <v>312</v>
      </c>
      <c r="C50" s="22" t="s">
        <v>373</v>
      </c>
      <c r="D50" s="27"/>
      <c r="E50" s="27"/>
      <c r="F50" s="27" t="s">
        <v>63</v>
      </c>
      <c r="G50" s="28" t="s">
        <v>453</v>
      </c>
      <c r="H50" s="29">
        <v>1</v>
      </c>
      <c r="I50" s="220">
        <v>0.3</v>
      </c>
      <c r="J50" s="30"/>
      <c r="K50" s="30">
        <v>1</v>
      </c>
      <c r="L50" s="30">
        <v>1</v>
      </c>
      <c r="M50" s="221">
        <v>1.5</v>
      </c>
      <c r="N50" s="221">
        <v>2</v>
      </c>
      <c r="O50" s="39">
        <f>J50+K50+L50+M50+N50</f>
        <v>5.5</v>
      </c>
      <c r="P50" s="30">
        <f>(I50+O50)*$P$6</f>
        <v>1.45</v>
      </c>
      <c r="Q50" s="31">
        <f>I50+O50+P50</f>
        <v>7.25</v>
      </c>
      <c r="R50" s="274">
        <f>+Q50*H50</f>
        <v>7.25</v>
      </c>
      <c r="S50" s="17"/>
    </row>
    <row r="51" spans="1:19" ht="15" customHeight="1" thickBot="1">
      <c r="A51" s="21">
        <f t="shared" si="0"/>
        <v>35</v>
      </c>
      <c r="B51" s="19" t="s">
        <v>313</v>
      </c>
      <c r="C51" s="22" t="s">
        <v>445</v>
      </c>
      <c r="D51" s="27"/>
      <c r="E51" s="27"/>
      <c r="F51" s="27" t="s">
        <v>63</v>
      </c>
      <c r="G51" s="28" t="s">
        <v>453</v>
      </c>
      <c r="H51" s="29">
        <v>1</v>
      </c>
      <c r="I51" s="220">
        <v>0.3</v>
      </c>
      <c r="J51" s="30"/>
      <c r="K51" s="30">
        <v>1</v>
      </c>
      <c r="L51" s="30">
        <v>1</v>
      </c>
      <c r="M51" s="221">
        <v>1.5</v>
      </c>
      <c r="N51" s="221">
        <v>2</v>
      </c>
      <c r="O51" s="39">
        <f>J51+K51+L51+M51+N51</f>
        <v>5.5</v>
      </c>
      <c r="P51" s="30">
        <f>(I51+O51)*$P$6</f>
        <v>1.45</v>
      </c>
      <c r="Q51" s="276">
        <f>I51+O51+P51</f>
        <v>7.25</v>
      </c>
      <c r="R51" s="274">
        <f>+Q51*H51</f>
        <v>7.25</v>
      </c>
      <c r="S51" s="17"/>
    </row>
    <row r="52" spans="1:19" ht="21" customHeight="1" thickBot="1">
      <c r="A52" s="18"/>
      <c r="B52" s="14"/>
      <c r="C52" s="13" t="s">
        <v>424</v>
      </c>
      <c r="D52" s="24"/>
      <c r="E52" s="24"/>
      <c r="F52" s="24"/>
      <c r="G52" s="25"/>
      <c r="H52" s="32">
        <f>SUM(H9:H51)</f>
        <v>35</v>
      </c>
      <c r="I52" s="33"/>
      <c r="J52" s="33"/>
      <c r="K52" s="33"/>
      <c r="L52" s="33"/>
      <c r="M52" s="33"/>
      <c r="N52" s="33"/>
      <c r="O52" s="33"/>
      <c r="P52" s="33"/>
      <c r="Q52" s="277" t="s">
        <v>403</v>
      </c>
      <c r="R52" s="34">
        <f>+SUM(R9:R51)+762500</f>
        <v>768417.3125</v>
      </c>
      <c r="S52" s="17"/>
    </row>
    <row r="53" spans="4:18" ht="14.25">
      <c r="D53" s="26"/>
      <c r="E53" s="26"/>
      <c r="F53" s="26"/>
      <c r="G53" s="35"/>
      <c r="H53" s="36"/>
      <c r="I53" s="26"/>
      <c r="J53" s="26"/>
      <c r="K53" s="26"/>
      <c r="L53" s="26"/>
      <c r="M53" s="26"/>
      <c r="N53" s="26"/>
      <c r="O53" s="26"/>
      <c r="P53" s="26"/>
      <c r="Q53" s="26"/>
      <c r="R53" s="37"/>
    </row>
    <row r="54" spans="4:18" ht="14.25">
      <c r="D54" s="26"/>
      <c r="E54" s="26"/>
      <c r="F54" s="26"/>
      <c r="G54" s="35"/>
      <c r="H54" s="36"/>
      <c r="I54" s="26"/>
      <c r="J54" s="26"/>
      <c r="K54" s="26"/>
      <c r="L54" s="26"/>
      <c r="M54" s="26"/>
      <c r="N54" s="26"/>
      <c r="O54" s="26"/>
      <c r="P54" s="26"/>
      <c r="Q54" s="26"/>
      <c r="R54" s="37"/>
    </row>
    <row r="55" spans="4:18" ht="14.25">
      <c r="D55" s="26"/>
      <c r="E55" s="26"/>
      <c r="F55" s="26"/>
      <c r="G55" s="35"/>
      <c r="H55" s="36"/>
      <c r="I55" s="26"/>
      <c r="J55" s="26"/>
      <c r="K55" s="26"/>
      <c r="L55" s="26"/>
      <c r="M55" s="26"/>
      <c r="N55" s="26"/>
      <c r="O55" s="26"/>
      <c r="P55" s="26"/>
      <c r="Q55" s="26"/>
      <c r="R55" s="37"/>
    </row>
    <row r="56" spans="4:18" ht="14.25">
      <c r="D56" s="26"/>
      <c r="E56" s="26"/>
      <c r="F56" s="26"/>
      <c r="G56" s="35"/>
      <c r="H56" s="3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4:18" ht="14.25">
      <c r="D57" s="26"/>
      <c r="E57" s="26"/>
      <c r="F57" s="26"/>
      <c r="G57" s="35"/>
      <c r="H57" s="3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4:18" ht="14.25">
      <c r="D58" s="26"/>
      <c r="E58" s="26"/>
      <c r="F58" s="26"/>
      <c r="G58" s="35"/>
      <c r="H58" s="3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4:18" ht="14.25">
      <c r="D59" s="26"/>
      <c r="E59" s="26"/>
      <c r="F59" s="26"/>
      <c r="G59" s="35"/>
      <c r="H59" s="36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spans="4:18" ht="14.25">
      <c r="D60" s="26"/>
      <c r="E60" s="26"/>
      <c r="F60" s="26"/>
      <c r="G60" s="35"/>
      <c r="H60" s="3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4:18" ht="14.25">
      <c r="D61" s="26"/>
      <c r="E61" s="26"/>
      <c r="F61" s="26"/>
      <c r="G61" s="35"/>
      <c r="H61" s="3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4:18" ht="14.25">
      <c r="D62" s="26"/>
      <c r="E62" s="26"/>
      <c r="F62" s="26"/>
      <c r="G62" s="35"/>
      <c r="H62" s="3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4:18" ht="14.25">
      <c r="D63" s="26"/>
      <c r="E63" s="26"/>
      <c r="F63" s="26"/>
      <c r="G63" s="35"/>
      <c r="H63" s="3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4:18" ht="14.25">
      <c r="D64" s="26"/>
      <c r="E64" s="26"/>
      <c r="F64" s="26"/>
      <c r="G64" s="35"/>
      <c r="H64" s="3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4:18" ht="14.25">
      <c r="D65" s="26"/>
      <c r="E65" s="26"/>
      <c r="F65" s="26"/>
      <c r="G65" s="35"/>
      <c r="H65" s="3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4:18" ht="14.25">
      <c r="D66" s="26"/>
      <c r="E66" s="26"/>
      <c r="F66" s="26"/>
      <c r="G66" s="35"/>
      <c r="H66" s="3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4:18" ht="14.25">
      <c r="D67" s="26"/>
      <c r="E67" s="26"/>
      <c r="F67" s="26"/>
      <c r="G67" s="35"/>
      <c r="H67" s="3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4:18" ht="14.25">
      <c r="D68" s="26"/>
      <c r="E68" s="26"/>
      <c r="F68" s="26"/>
      <c r="G68" s="35"/>
      <c r="H68" s="3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4:18" ht="14.25">
      <c r="D69" s="26"/>
      <c r="E69" s="26"/>
      <c r="F69" s="26"/>
      <c r="G69" s="35"/>
      <c r="H69" s="3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4:18" ht="14.25">
      <c r="D70" s="26"/>
      <c r="E70" s="26"/>
      <c r="F70" s="26"/>
      <c r="G70" s="35"/>
      <c r="H70" s="3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4:18" ht="14.25">
      <c r="D71" s="26"/>
      <c r="E71" s="26"/>
      <c r="F71" s="26"/>
      <c r="G71" s="35"/>
      <c r="H71" s="3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4:18" ht="14.25">
      <c r="D72" s="26"/>
      <c r="E72" s="26"/>
      <c r="F72" s="26"/>
      <c r="G72" s="35"/>
      <c r="H72" s="3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4:18" ht="14.25">
      <c r="D73" s="26"/>
      <c r="E73" s="26"/>
      <c r="F73" s="26"/>
      <c r="G73" s="35"/>
      <c r="H73" s="3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4:18" ht="14.25">
      <c r="D74" s="26"/>
      <c r="E74" s="26"/>
      <c r="F74" s="26"/>
      <c r="G74" s="35"/>
      <c r="H74" s="3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4:18" ht="14.25">
      <c r="D75" s="26"/>
      <c r="E75" s="26"/>
      <c r="F75" s="26"/>
      <c r="G75" s="35"/>
      <c r="H75" s="3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4:18" ht="14.25">
      <c r="D76" s="26"/>
      <c r="E76" s="26"/>
      <c r="F76" s="26"/>
      <c r="G76" s="35"/>
      <c r="H76" s="3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4:18" ht="14.25">
      <c r="D77" s="26"/>
      <c r="E77" s="26"/>
      <c r="F77" s="26"/>
      <c r="G77" s="35"/>
      <c r="H77" s="3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4:18" ht="14.25">
      <c r="D78" s="26"/>
      <c r="E78" s="26"/>
      <c r="F78" s="26"/>
      <c r="G78" s="35"/>
      <c r="H78" s="3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4:18" ht="14.25">
      <c r="D79" s="26"/>
      <c r="E79" s="26"/>
      <c r="F79" s="26"/>
      <c r="G79" s="35"/>
      <c r="H79" s="3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4:18" ht="14.25">
      <c r="D80" s="26"/>
      <c r="E80" s="26"/>
      <c r="F80" s="26"/>
      <c r="G80" s="35"/>
      <c r="H80" s="3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4:18" ht="14.25">
      <c r="D81" s="26"/>
      <c r="E81" s="26"/>
      <c r="F81" s="26"/>
      <c r="G81" s="35"/>
      <c r="H81" s="3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spans="4:18" ht="14.25">
      <c r="D82" s="26"/>
      <c r="E82" s="26"/>
      <c r="F82" s="26"/>
      <c r="G82" s="35"/>
      <c r="H82" s="36"/>
      <c r="I82" s="26"/>
      <c r="J82" s="26"/>
      <c r="K82" s="26"/>
      <c r="L82" s="26"/>
      <c r="M82" s="26"/>
      <c r="N82" s="26"/>
      <c r="O82" s="26"/>
      <c r="P82" s="26"/>
      <c r="Q82" s="26"/>
      <c r="R82" s="26"/>
    </row>
    <row r="83" spans="4:18" ht="14.25">
      <c r="D83" s="26"/>
      <c r="E83" s="26"/>
      <c r="F83" s="26"/>
      <c r="G83" s="35"/>
      <c r="H83" s="36"/>
      <c r="I83" s="26"/>
      <c r="J83" s="26"/>
      <c r="K83" s="26"/>
      <c r="L83" s="26"/>
      <c r="M83" s="26"/>
      <c r="N83" s="26"/>
      <c r="O83" s="26"/>
      <c r="P83" s="26"/>
      <c r="Q83" s="26"/>
      <c r="R83" s="26"/>
    </row>
    <row r="84" spans="4:18" ht="14.25">
      <c r="D84" s="26"/>
      <c r="E84" s="26"/>
      <c r="F84" s="26"/>
      <c r="G84" s="35"/>
      <c r="H84" s="36"/>
      <c r="I84" s="26"/>
      <c r="J84" s="26"/>
      <c r="K84" s="26"/>
      <c r="L84" s="26"/>
      <c r="M84" s="26"/>
      <c r="N84" s="26"/>
      <c r="O84" s="26"/>
      <c r="P84" s="26"/>
      <c r="Q84" s="26"/>
      <c r="R84" s="26"/>
    </row>
    <row r="85" spans="4:18" ht="14.25">
      <c r="D85" s="26"/>
      <c r="E85" s="26"/>
      <c r="F85" s="26"/>
      <c r="G85" s="35"/>
      <c r="H85" s="36"/>
      <c r="I85" s="26"/>
      <c r="J85" s="26"/>
      <c r="K85" s="26"/>
      <c r="L85" s="26"/>
      <c r="M85" s="26"/>
      <c r="N85" s="26"/>
      <c r="O85" s="26"/>
      <c r="P85" s="26"/>
      <c r="Q85" s="26"/>
      <c r="R85" s="26"/>
    </row>
    <row r="86" spans="4:18" ht="14.25">
      <c r="D86" s="26"/>
      <c r="E86" s="26"/>
      <c r="F86" s="26"/>
      <c r="G86" s="35"/>
      <c r="H86" s="36"/>
      <c r="I86" s="26"/>
      <c r="J86" s="26"/>
      <c r="K86" s="26"/>
      <c r="L86" s="26"/>
      <c r="M86" s="26"/>
      <c r="N86" s="26"/>
      <c r="O86" s="26"/>
      <c r="P86" s="26"/>
      <c r="Q86" s="26"/>
      <c r="R86" s="26"/>
    </row>
    <row r="87" spans="4:18" ht="14.25">
      <c r="D87" s="26"/>
      <c r="E87" s="26"/>
      <c r="F87" s="26"/>
      <c r="G87" s="35"/>
      <c r="H87" s="36"/>
      <c r="I87" s="26"/>
      <c r="J87" s="26"/>
      <c r="K87" s="26"/>
      <c r="L87" s="26"/>
      <c r="M87" s="26"/>
      <c r="N87" s="26"/>
      <c r="O87" s="26"/>
      <c r="P87" s="26"/>
      <c r="Q87" s="26"/>
      <c r="R87" s="26"/>
    </row>
    <row r="88" spans="4:18" ht="14.25">
      <c r="D88" s="26"/>
      <c r="E88" s="26"/>
      <c r="F88" s="26"/>
      <c r="G88" s="35"/>
      <c r="H88" s="36"/>
      <c r="I88" s="26"/>
      <c r="J88" s="26"/>
      <c r="K88" s="26"/>
      <c r="L88" s="26"/>
      <c r="M88" s="26"/>
      <c r="N88" s="26"/>
      <c r="O88" s="26"/>
      <c r="P88" s="26"/>
      <c r="Q88" s="26"/>
      <c r="R88" s="26"/>
    </row>
    <row r="89" spans="4:18" ht="14.25">
      <c r="D89" s="26"/>
      <c r="E89" s="26"/>
      <c r="F89" s="26"/>
      <c r="G89" s="35"/>
      <c r="H89" s="36"/>
      <c r="I89" s="26"/>
      <c r="J89" s="26"/>
      <c r="K89" s="26"/>
      <c r="L89" s="26"/>
      <c r="M89" s="26"/>
      <c r="N89" s="26"/>
      <c r="O89" s="26"/>
      <c r="P89" s="26"/>
      <c r="Q89" s="26"/>
      <c r="R89" s="26"/>
    </row>
    <row r="90" spans="4:18" ht="14.25">
      <c r="D90" s="26"/>
      <c r="E90" s="26"/>
      <c r="F90" s="26"/>
      <c r="G90" s="35"/>
      <c r="H90" s="36"/>
      <c r="I90" s="26"/>
      <c r="J90" s="26"/>
      <c r="K90" s="26"/>
      <c r="L90" s="26"/>
      <c r="M90" s="26"/>
      <c r="N90" s="26"/>
      <c r="O90" s="26"/>
      <c r="P90" s="26"/>
      <c r="Q90" s="26"/>
      <c r="R90" s="26"/>
    </row>
    <row r="91" spans="4:18" ht="14.25">
      <c r="D91" s="26"/>
      <c r="E91" s="26"/>
      <c r="F91" s="26"/>
      <c r="G91" s="35"/>
      <c r="H91" s="36"/>
      <c r="I91" s="26"/>
      <c r="J91" s="26"/>
      <c r="K91" s="26"/>
      <c r="L91" s="26"/>
      <c r="M91" s="26"/>
      <c r="N91" s="26"/>
      <c r="O91" s="26"/>
      <c r="P91" s="26"/>
      <c r="Q91" s="26"/>
      <c r="R91" s="26"/>
    </row>
    <row r="92" spans="4:18" ht="14.25">
      <c r="D92" s="26"/>
      <c r="E92" s="26"/>
      <c r="F92" s="26"/>
      <c r="G92" s="35"/>
      <c r="H92" s="36"/>
      <c r="I92" s="26"/>
      <c r="J92" s="26"/>
      <c r="K92" s="26"/>
      <c r="L92" s="26"/>
      <c r="M92" s="26"/>
      <c r="N92" s="26"/>
      <c r="O92" s="26"/>
      <c r="P92" s="26"/>
      <c r="Q92" s="26"/>
      <c r="R92" s="26"/>
    </row>
    <row r="93" spans="4:18" ht="14.25">
      <c r="D93" s="26"/>
      <c r="E93" s="26"/>
      <c r="F93" s="26"/>
      <c r="G93" s="35"/>
      <c r="H93" s="36"/>
      <c r="I93" s="26"/>
      <c r="J93" s="26"/>
      <c r="K93" s="26"/>
      <c r="L93" s="26"/>
      <c r="M93" s="26"/>
      <c r="N93" s="26"/>
      <c r="O93" s="26"/>
      <c r="P93" s="26"/>
      <c r="Q93" s="26"/>
      <c r="R93" s="26"/>
    </row>
    <row r="94" spans="4:18" ht="14.25">
      <c r="D94" s="26"/>
      <c r="E94" s="26"/>
      <c r="F94" s="26"/>
      <c r="G94" s="35"/>
      <c r="H94" s="36"/>
      <c r="I94" s="26"/>
      <c r="J94" s="26"/>
      <c r="K94" s="26"/>
      <c r="L94" s="26"/>
      <c r="M94" s="26"/>
      <c r="N94" s="26"/>
      <c r="O94" s="26"/>
      <c r="P94" s="26"/>
      <c r="Q94" s="26"/>
      <c r="R94" s="26"/>
    </row>
    <row r="95" spans="4:18" ht="14.25">
      <c r="D95" s="26"/>
      <c r="E95" s="26"/>
      <c r="F95" s="26"/>
      <c r="G95" s="35"/>
      <c r="H95" s="36"/>
      <c r="I95" s="26"/>
      <c r="J95" s="26"/>
      <c r="K95" s="26"/>
      <c r="L95" s="26"/>
      <c r="M95" s="26"/>
      <c r="N95" s="26"/>
      <c r="O95" s="26"/>
      <c r="P95" s="26"/>
      <c r="Q95" s="26"/>
      <c r="R95" s="26"/>
    </row>
    <row r="96" spans="4:18" ht="14.25">
      <c r="D96" s="26"/>
      <c r="E96" s="26"/>
      <c r="F96" s="26"/>
      <c r="G96" s="35"/>
      <c r="H96" s="36"/>
      <c r="I96" s="26"/>
      <c r="J96" s="26"/>
      <c r="K96" s="26"/>
      <c r="L96" s="26"/>
      <c r="M96" s="26"/>
      <c r="N96" s="26"/>
      <c r="O96" s="26"/>
      <c r="P96" s="26"/>
      <c r="Q96" s="26"/>
      <c r="R96" s="26"/>
    </row>
    <row r="97" spans="4:18" ht="14.25">
      <c r="D97" s="26"/>
      <c r="E97" s="26"/>
      <c r="F97" s="26"/>
      <c r="G97" s="35"/>
      <c r="H97" s="36"/>
      <c r="I97" s="26"/>
      <c r="J97" s="26"/>
      <c r="K97" s="26"/>
      <c r="L97" s="26"/>
      <c r="M97" s="26"/>
      <c r="N97" s="26"/>
      <c r="O97" s="26"/>
      <c r="P97" s="26"/>
      <c r="Q97" s="26"/>
      <c r="R97" s="26"/>
    </row>
    <row r="98" spans="4:18" ht="14.25">
      <c r="D98" s="26"/>
      <c r="E98" s="26"/>
      <c r="F98" s="26"/>
      <c r="G98" s="35"/>
      <c r="H98" s="36"/>
      <c r="I98" s="26"/>
      <c r="J98" s="26"/>
      <c r="K98" s="26"/>
      <c r="L98" s="26"/>
      <c r="M98" s="26"/>
      <c r="N98" s="26"/>
      <c r="O98" s="26"/>
      <c r="P98" s="26"/>
      <c r="Q98" s="26"/>
      <c r="R98" s="26"/>
    </row>
    <row r="99" spans="4:18" ht="14.25">
      <c r="D99" s="26"/>
      <c r="E99" s="26"/>
      <c r="F99" s="26"/>
      <c r="G99" s="35"/>
      <c r="H99" s="36"/>
      <c r="I99" s="26"/>
      <c r="J99" s="26"/>
      <c r="K99" s="26"/>
      <c r="L99" s="26"/>
      <c r="M99" s="26"/>
      <c r="N99" s="26"/>
      <c r="O99" s="26"/>
      <c r="P99" s="26"/>
      <c r="Q99" s="26"/>
      <c r="R99" s="26"/>
    </row>
    <row r="100" spans="4:18" ht="14.25">
      <c r="D100" s="26"/>
      <c r="E100" s="26"/>
      <c r="F100" s="26"/>
      <c r="G100" s="35"/>
      <c r="H100" s="36"/>
      <c r="I100" s="26"/>
      <c r="J100" s="26"/>
      <c r="K100" s="26"/>
      <c r="L100" s="26"/>
      <c r="M100" s="26"/>
      <c r="N100" s="26"/>
      <c r="O100" s="26"/>
      <c r="P100" s="26"/>
      <c r="Q100" s="26"/>
      <c r="R100" s="26"/>
    </row>
    <row r="101" spans="4:18" ht="14.25">
      <c r="D101" s="26"/>
      <c r="E101" s="26"/>
      <c r="F101" s="26"/>
      <c r="G101" s="35"/>
      <c r="H101" s="36"/>
      <c r="I101" s="26"/>
      <c r="J101" s="26"/>
      <c r="K101" s="26"/>
      <c r="L101" s="26"/>
      <c r="M101" s="26"/>
      <c r="N101" s="26"/>
      <c r="O101" s="26"/>
      <c r="P101" s="26"/>
      <c r="Q101" s="26"/>
      <c r="R101" s="26"/>
    </row>
    <row r="102" spans="4:18" ht="14.25">
      <c r="D102" s="26"/>
      <c r="E102" s="26"/>
      <c r="F102" s="26"/>
      <c r="G102" s="35"/>
      <c r="H102" s="36"/>
      <c r="I102" s="26"/>
      <c r="J102" s="26"/>
      <c r="K102" s="26"/>
      <c r="L102" s="26"/>
      <c r="M102" s="26"/>
      <c r="N102" s="26"/>
      <c r="O102" s="26"/>
      <c r="P102" s="26"/>
      <c r="Q102" s="26"/>
      <c r="R102" s="26"/>
    </row>
    <row r="103" spans="4:18" ht="14.25">
      <c r="D103" s="26"/>
      <c r="E103" s="26"/>
      <c r="F103" s="26"/>
      <c r="G103" s="35"/>
      <c r="H103" s="36"/>
      <c r="I103" s="26"/>
      <c r="J103" s="26"/>
      <c r="K103" s="26"/>
      <c r="L103" s="26"/>
      <c r="M103" s="26"/>
      <c r="N103" s="26"/>
      <c r="O103" s="26"/>
      <c r="P103" s="26"/>
      <c r="Q103" s="26"/>
      <c r="R103" s="26"/>
    </row>
    <row r="104" spans="4:18" ht="14.25">
      <c r="D104" s="26"/>
      <c r="E104" s="26"/>
      <c r="F104" s="26"/>
      <c r="G104" s="35"/>
      <c r="H104" s="36"/>
      <c r="I104" s="26"/>
      <c r="J104" s="26"/>
      <c r="K104" s="26"/>
      <c r="L104" s="26"/>
      <c r="M104" s="26"/>
      <c r="N104" s="26"/>
      <c r="O104" s="26"/>
      <c r="P104" s="26"/>
      <c r="Q104" s="26"/>
      <c r="R104" s="26"/>
    </row>
    <row r="105" spans="4:18" ht="14.25">
      <c r="D105" s="26"/>
      <c r="E105" s="26"/>
      <c r="F105" s="26"/>
      <c r="G105" s="35"/>
      <c r="H105" s="36"/>
      <c r="I105" s="26"/>
      <c r="J105" s="26"/>
      <c r="K105" s="26"/>
      <c r="L105" s="26"/>
      <c r="M105" s="26"/>
      <c r="N105" s="26"/>
      <c r="O105" s="26"/>
      <c r="P105" s="26"/>
      <c r="Q105" s="26"/>
      <c r="R105" s="26"/>
    </row>
    <row r="106" spans="4:18" ht="14.25">
      <c r="D106" s="26"/>
      <c r="E106" s="26"/>
      <c r="F106" s="26"/>
      <c r="G106" s="35"/>
      <c r="H106" s="36"/>
      <c r="I106" s="26"/>
      <c r="J106" s="26"/>
      <c r="K106" s="26"/>
      <c r="L106" s="26"/>
      <c r="M106" s="26"/>
      <c r="N106" s="26"/>
      <c r="O106" s="26"/>
      <c r="P106" s="26"/>
      <c r="Q106" s="26"/>
      <c r="R106" s="26"/>
    </row>
    <row r="107" spans="4:18" ht="14.25">
      <c r="D107" s="26"/>
      <c r="E107" s="26"/>
      <c r="F107" s="26"/>
      <c r="G107" s="35"/>
      <c r="H107" s="36"/>
      <c r="I107" s="26"/>
      <c r="J107" s="26"/>
      <c r="K107" s="26"/>
      <c r="L107" s="26"/>
      <c r="M107" s="26"/>
      <c r="N107" s="26"/>
      <c r="O107" s="26"/>
      <c r="P107" s="26"/>
      <c r="Q107" s="26"/>
      <c r="R107" s="26"/>
    </row>
    <row r="108" spans="4:18" ht="14.25">
      <c r="D108" s="26"/>
      <c r="E108" s="26"/>
      <c r="F108" s="26"/>
      <c r="G108" s="35"/>
      <c r="H108" s="36"/>
      <c r="I108" s="26"/>
      <c r="J108" s="26"/>
      <c r="K108" s="26"/>
      <c r="L108" s="26"/>
      <c r="M108" s="26"/>
      <c r="N108" s="26"/>
      <c r="O108" s="26"/>
      <c r="P108" s="26"/>
      <c r="Q108" s="26"/>
      <c r="R108" s="26"/>
    </row>
    <row r="109" spans="4:18" ht="14.25">
      <c r="D109" s="26"/>
      <c r="E109" s="26"/>
      <c r="F109" s="26"/>
      <c r="G109" s="35"/>
      <c r="H109" s="36"/>
      <c r="I109" s="26"/>
      <c r="J109" s="26"/>
      <c r="K109" s="26"/>
      <c r="L109" s="26"/>
      <c r="M109" s="26"/>
      <c r="N109" s="26"/>
      <c r="O109" s="26"/>
      <c r="P109" s="26"/>
      <c r="Q109" s="26"/>
      <c r="R109" s="26"/>
    </row>
    <row r="110" spans="4:18" ht="14.25">
      <c r="D110" s="26"/>
      <c r="E110" s="26"/>
      <c r="F110" s="26"/>
      <c r="G110" s="35"/>
      <c r="H110" s="36"/>
      <c r="I110" s="26"/>
      <c r="J110" s="26"/>
      <c r="K110" s="26"/>
      <c r="L110" s="26"/>
      <c r="M110" s="26"/>
      <c r="N110" s="26"/>
      <c r="O110" s="26"/>
      <c r="P110" s="26"/>
      <c r="Q110" s="26"/>
      <c r="R110" s="26"/>
    </row>
    <row r="111" spans="4:18" ht="14.25">
      <c r="D111" s="26"/>
      <c r="E111" s="26"/>
      <c r="F111" s="26"/>
      <c r="G111" s="35"/>
      <c r="H111" s="36"/>
      <c r="I111" s="26"/>
      <c r="J111" s="26"/>
      <c r="K111" s="26"/>
      <c r="L111" s="26"/>
      <c r="M111" s="26"/>
      <c r="N111" s="26"/>
      <c r="O111" s="26"/>
      <c r="P111" s="26"/>
      <c r="Q111" s="26"/>
      <c r="R111" s="26"/>
    </row>
    <row r="112" spans="4:18" ht="14.25">
      <c r="D112" s="26"/>
      <c r="E112" s="26"/>
      <c r="F112" s="26"/>
      <c r="G112" s="35"/>
      <c r="H112" s="36"/>
      <c r="I112" s="26"/>
      <c r="J112" s="26"/>
      <c r="K112" s="26"/>
      <c r="L112" s="26"/>
      <c r="M112" s="26"/>
      <c r="N112" s="26"/>
      <c r="O112" s="26"/>
      <c r="P112" s="26"/>
      <c r="Q112" s="26"/>
      <c r="R112" s="26"/>
    </row>
    <row r="113" spans="4:18" ht="14.25">
      <c r="D113" s="26"/>
      <c r="E113" s="26"/>
      <c r="F113" s="26"/>
      <c r="G113" s="35"/>
      <c r="H113" s="36"/>
      <c r="I113" s="26"/>
      <c r="J113" s="26"/>
      <c r="K113" s="26"/>
      <c r="L113" s="26"/>
      <c r="M113" s="26"/>
      <c r="N113" s="26"/>
      <c r="O113" s="26"/>
      <c r="P113" s="26"/>
      <c r="Q113" s="26"/>
      <c r="R113" s="26"/>
    </row>
    <row r="114" spans="4:18" ht="14.25">
      <c r="D114" s="26"/>
      <c r="E114" s="26"/>
      <c r="F114" s="26"/>
      <c r="G114" s="35"/>
      <c r="H114" s="36"/>
      <c r="I114" s="26"/>
      <c r="J114" s="26"/>
      <c r="K114" s="26"/>
      <c r="L114" s="26"/>
      <c r="M114" s="26"/>
      <c r="N114" s="26"/>
      <c r="O114" s="26"/>
      <c r="P114" s="26"/>
      <c r="Q114" s="26"/>
      <c r="R114" s="26"/>
    </row>
    <row r="115" spans="4:18" ht="14.25">
      <c r="D115" s="26"/>
      <c r="E115" s="26"/>
      <c r="F115" s="26"/>
      <c r="G115" s="35"/>
      <c r="H115" s="36"/>
      <c r="I115" s="26"/>
      <c r="J115" s="26"/>
      <c r="K115" s="26"/>
      <c r="L115" s="26"/>
      <c r="M115" s="26"/>
      <c r="N115" s="26"/>
      <c r="O115" s="26"/>
      <c r="P115" s="26"/>
      <c r="Q115" s="26"/>
      <c r="R115" s="26"/>
    </row>
    <row r="116" spans="4:18" ht="14.25">
      <c r="D116" s="26"/>
      <c r="E116" s="26"/>
      <c r="F116" s="26"/>
      <c r="G116" s="35"/>
      <c r="H116" s="36"/>
      <c r="I116" s="26"/>
      <c r="J116" s="26"/>
      <c r="K116" s="26"/>
      <c r="L116" s="26"/>
      <c r="M116" s="26"/>
      <c r="N116" s="26"/>
      <c r="O116" s="26"/>
      <c r="P116" s="26"/>
      <c r="Q116" s="26"/>
      <c r="R116" s="26"/>
    </row>
    <row r="117" spans="4:18" ht="14.25">
      <c r="D117" s="26"/>
      <c r="E117" s="26"/>
      <c r="F117" s="26"/>
      <c r="G117" s="35"/>
      <c r="H117" s="36"/>
      <c r="I117" s="26"/>
      <c r="J117" s="26"/>
      <c r="K117" s="26"/>
      <c r="L117" s="26"/>
      <c r="M117" s="26"/>
      <c r="N117" s="26"/>
      <c r="O117" s="26"/>
      <c r="P117" s="26"/>
      <c r="Q117" s="26"/>
      <c r="R117" s="26"/>
    </row>
    <row r="118" spans="4:18" ht="14.25">
      <c r="D118" s="26"/>
      <c r="E118" s="26"/>
      <c r="F118" s="26"/>
      <c r="G118" s="35"/>
      <c r="H118" s="36"/>
      <c r="I118" s="26"/>
      <c r="J118" s="26"/>
      <c r="K118" s="26"/>
      <c r="L118" s="26"/>
      <c r="M118" s="26"/>
      <c r="N118" s="26"/>
      <c r="O118" s="26"/>
      <c r="P118" s="26"/>
      <c r="Q118" s="26"/>
      <c r="R118" s="26"/>
    </row>
    <row r="119" spans="4:18" ht="14.25">
      <c r="D119" s="26"/>
      <c r="E119" s="26"/>
      <c r="F119" s="26"/>
      <c r="G119" s="35"/>
      <c r="H119" s="36"/>
      <c r="I119" s="26"/>
      <c r="J119" s="26"/>
      <c r="K119" s="26"/>
      <c r="L119" s="26"/>
      <c r="M119" s="26"/>
      <c r="N119" s="26"/>
      <c r="O119" s="26"/>
      <c r="P119" s="26"/>
      <c r="Q119" s="26"/>
      <c r="R119" s="26"/>
    </row>
    <row r="120" spans="4:18" ht="14.25">
      <c r="D120" s="26"/>
      <c r="E120" s="26"/>
      <c r="F120" s="26"/>
      <c r="G120" s="35"/>
      <c r="H120" s="36"/>
      <c r="I120" s="26"/>
      <c r="J120" s="26"/>
      <c r="K120" s="26"/>
      <c r="L120" s="26"/>
      <c r="M120" s="26"/>
      <c r="N120" s="26"/>
      <c r="O120" s="26"/>
      <c r="P120" s="26"/>
      <c r="Q120" s="26"/>
      <c r="R120" s="26"/>
    </row>
    <row r="121" spans="4:18" ht="14.25">
      <c r="D121" s="26"/>
      <c r="E121" s="26"/>
      <c r="F121" s="26"/>
      <c r="G121" s="35"/>
      <c r="H121" s="36"/>
      <c r="I121" s="26"/>
      <c r="J121" s="26"/>
      <c r="K121" s="26"/>
      <c r="L121" s="26"/>
      <c r="M121" s="26"/>
      <c r="N121" s="26"/>
      <c r="O121" s="26"/>
      <c r="P121" s="26"/>
      <c r="Q121" s="26"/>
      <c r="R121" s="26"/>
    </row>
    <row r="122" spans="4:18" ht="14.25">
      <c r="D122" s="26"/>
      <c r="E122" s="26"/>
      <c r="F122" s="26"/>
      <c r="G122" s="35"/>
      <c r="H122" s="36"/>
      <c r="I122" s="26"/>
      <c r="J122" s="26"/>
      <c r="K122" s="26"/>
      <c r="L122" s="26"/>
      <c r="M122" s="26"/>
      <c r="N122" s="26"/>
      <c r="O122" s="26"/>
      <c r="P122" s="26"/>
      <c r="Q122" s="26"/>
      <c r="R122" s="26"/>
    </row>
    <row r="123" spans="4:18" ht="14.25">
      <c r="D123" s="26"/>
      <c r="E123" s="26"/>
      <c r="F123" s="26"/>
      <c r="G123" s="35"/>
      <c r="H123" s="36"/>
      <c r="I123" s="26"/>
      <c r="J123" s="26"/>
      <c r="K123" s="26"/>
      <c r="L123" s="26"/>
      <c r="M123" s="26"/>
      <c r="N123" s="26"/>
      <c r="O123" s="26"/>
      <c r="P123" s="26"/>
      <c r="Q123" s="26"/>
      <c r="R123" s="26"/>
    </row>
    <row r="124" spans="4:18" ht="14.25">
      <c r="D124" s="26"/>
      <c r="E124" s="26"/>
      <c r="F124" s="26"/>
      <c r="G124" s="35"/>
      <c r="H124" s="36"/>
      <c r="I124" s="26"/>
      <c r="J124" s="26"/>
      <c r="K124" s="26"/>
      <c r="L124" s="26"/>
      <c r="M124" s="26"/>
      <c r="N124" s="26"/>
      <c r="O124" s="26"/>
      <c r="P124" s="26"/>
      <c r="Q124" s="26"/>
      <c r="R124" s="26"/>
    </row>
    <row r="125" spans="4:18" ht="14.25">
      <c r="D125" s="26"/>
      <c r="E125" s="26"/>
      <c r="F125" s="26"/>
      <c r="G125" s="35"/>
      <c r="H125" s="36"/>
      <c r="I125" s="26"/>
      <c r="J125" s="26"/>
      <c r="K125" s="26"/>
      <c r="L125" s="26"/>
      <c r="M125" s="26"/>
      <c r="N125" s="26"/>
      <c r="O125" s="26"/>
      <c r="P125" s="26"/>
      <c r="Q125" s="26"/>
      <c r="R125" s="26"/>
    </row>
    <row r="126" spans="4:18" ht="14.25">
      <c r="D126" s="26"/>
      <c r="E126" s="26"/>
      <c r="F126" s="26"/>
      <c r="G126" s="35"/>
      <c r="H126" s="36"/>
      <c r="I126" s="26"/>
      <c r="J126" s="26"/>
      <c r="K126" s="26"/>
      <c r="L126" s="26"/>
      <c r="M126" s="26"/>
      <c r="N126" s="26"/>
      <c r="O126" s="26"/>
      <c r="P126" s="26"/>
      <c r="Q126" s="26"/>
      <c r="R126" s="26"/>
    </row>
    <row r="127" spans="4:18" ht="14.25">
      <c r="D127" s="26"/>
      <c r="E127" s="26"/>
      <c r="F127" s="26"/>
      <c r="G127" s="35"/>
      <c r="H127" s="36"/>
      <c r="I127" s="26"/>
      <c r="J127" s="26"/>
      <c r="K127" s="26"/>
      <c r="L127" s="26"/>
      <c r="M127" s="26"/>
      <c r="N127" s="26"/>
      <c r="O127" s="26"/>
      <c r="P127" s="26"/>
      <c r="Q127" s="26"/>
      <c r="R127" s="26"/>
    </row>
    <row r="128" spans="4:18" ht="14.25">
      <c r="D128" s="26"/>
      <c r="E128" s="26"/>
      <c r="F128" s="26"/>
      <c r="G128" s="35"/>
      <c r="H128" s="36"/>
      <c r="I128" s="26"/>
      <c r="J128" s="26"/>
      <c r="K128" s="26"/>
      <c r="L128" s="26"/>
      <c r="M128" s="26"/>
      <c r="N128" s="26"/>
      <c r="O128" s="26"/>
      <c r="P128" s="26"/>
      <c r="Q128" s="26"/>
      <c r="R128" s="26"/>
    </row>
    <row r="129" spans="4:18" ht="14.25">
      <c r="D129" s="26"/>
      <c r="E129" s="26"/>
      <c r="F129" s="26"/>
      <c r="G129" s="35"/>
      <c r="H129" s="36"/>
      <c r="I129" s="26"/>
      <c r="J129" s="26"/>
      <c r="K129" s="26"/>
      <c r="L129" s="26"/>
      <c r="M129" s="26"/>
      <c r="N129" s="26"/>
      <c r="O129" s="26"/>
      <c r="P129" s="26"/>
      <c r="Q129" s="26"/>
      <c r="R129" s="26"/>
    </row>
    <row r="130" spans="4:18" ht="14.25">
      <c r="D130" s="26"/>
      <c r="E130" s="26"/>
      <c r="F130" s="26"/>
      <c r="G130" s="35"/>
      <c r="H130" s="36"/>
      <c r="I130" s="26"/>
      <c r="J130" s="26"/>
      <c r="K130" s="26"/>
      <c r="L130" s="26"/>
      <c r="M130" s="26"/>
      <c r="N130" s="26"/>
      <c r="O130" s="26"/>
      <c r="P130" s="26"/>
      <c r="Q130" s="26"/>
      <c r="R130" s="26"/>
    </row>
    <row r="131" spans="4:18" ht="14.25">
      <c r="D131" s="26"/>
      <c r="E131" s="26"/>
      <c r="F131" s="26"/>
      <c r="G131" s="35"/>
      <c r="H131" s="36"/>
      <c r="I131" s="26"/>
      <c r="J131" s="26"/>
      <c r="K131" s="26"/>
      <c r="L131" s="26"/>
      <c r="M131" s="26"/>
      <c r="N131" s="26"/>
      <c r="O131" s="26"/>
      <c r="P131" s="26"/>
      <c r="Q131" s="26"/>
      <c r="R131" s="26"/>
    </row>
    <row r="132" spans="4:18" ht="14.25">
      <c r="D132" s="26"/>
      <c r="E132" s="26"/>
      <c r="F132" s="26"/>
      <c r="G132" s="35"/>
      <c r="H132" s="36"/>
      <c r="I132" s="26"/>
      <c r="J132" s="26"/>
      <c r="K132" s="26"/>
      <c r="L132" s="26"/>
      <c r="M132" s="26"/>
      <c r="N132" s="26"/>
      <c r="O132" s="26"/>
      <c r="P132" s="26"/>
      <c r="Q132" s="26"/>
      <c r="R132" s="26"/>
    </row>
    <row r="133" spans="4:18" ht="14.25">
      <c r="D133" s="26"/>
      <c r="E133" s="26"/>
      <c r="F133" s="26"/>
      <c r="G133" s="35"/>
      <c r="H133" s="36"/>
      <c r="I133" s="26"/>
      <c r="J133" s="26"/>
      <c r="K133" s="26"/>
      <c r="L133" s="26"/>
      <c r="M133" s="26"/>
      <c r="N133" s="26"/>
      <c r="O133" s="26"/>
      <c r="P133" s="26"/>
      <c r="Q133" s="26"/>
      <c r="R133" s="26"/>
    </row>
    <row r="134" spans="4:18" ht="14.25">
      <c r="D134" s="26"/>
      <c r="E134" s="26"/>
      <c r="F134" s="26"/>
      <c r="G134" s="35"/>
      <c r="H134" s="36"/>
      <c r="I134" s="26"/>
      <c r="J134" s="26"/>
      <c r="K134" s="26"/>
      <c r="L134" s="26"/>
      <c r="M134" s="26"/>
      <c r="N134" s="26"/>
      <c r="O134" s="26"/>
      <c r="P134" s="26"/>
      <c r="Q134" s="26"/>
      <c r="R134" s="26"/>
    </row>
    <row r="135" spans="4:18" ht="14.25">
      <c r="D135" s="26"/>
      <c r="E135" s="26"/>
      <c r="F135" s="26"/>
      <c r="G135" s="35"/>
      <c r="H135" s="36"/>
      <c r="I135" s="26"/>
      <c r="J135" s="26"/>
      <c r="K135" s="26"/>
      <c r="L135" s="26"/>
      <c r="M135" s="26"/>
      <c r="N135" s="26"/>
      <c r="O135" s="26"/>
      <c r="P135" s="26"/>
      <c r="Q135" s="26"/>
      <c r="R135" s="26"/>
    </row>
    <row r="136" spans="4:18" ht="14.25">
      <c r="D136" s="26"/>
      <c r="E136" s="26"/>
      <c r="F136" s="26"/>
      <c r="G136" s="35"/>
      <c r="H136" s="36"/>
      <c r="I136" s="26"/>
      <c r="J136" s="26"/>
      <c r="K136" s="26"/>
      <c r="L136" s="26"/>
      <c r="M136" s="26"/>
      <c r="N136" s="26"/>
      <c r="O136" s="26"/>
      <c r="P136" s="26"/>
      <c r="Q136" s="26"/>
      <c r="R136" s="26"/>
    </row>
    <row r="137" spans="4:18" ht="14.25">
      <c r="D137" s="26"/>
      <c r="E137" s="26"/>
      <c r="F137" s="26"/>
      <c r="G137" s="35"/>
      <c r="H137" s="36"/>
      <c r="I137" s="26"/>
      <c r="J137" s="26"/>
      <c r="K137" s="26"/>
      <c r="L137" s="26"/>
      <c r="M137" s="26"/>
      <c r="N137" s="26"/>
      <c r="O137" s="26"/>
      <c r="P137" s="26"/>
      <c r="Q137" s="26"/>
      <c r="R137" s="26"/>
    </row>
    <row r="138" spans="4:18" ht="14.25">
      <c r="D138" s="26"/>
      <c r="E138" s="26"/>
      <c r="F138" s="26"/>
      <c r="G138" s="35"/>
      <c r="H138" s="36"/>
      <c r="I138" s="26"/>
      <c r="J138" s="26"/>
      <c r="K138" s="26"/>
      <c r="L138" s="26"/>
      <c r="M138" s="26"/>
      <c r="N138" s="26"/>
      <c r="O138" s="26"/>
      <c r="P138" s="26"/>
      <c r="Q138" s="26"/>
      <c r="R138" s="26"/>
    </row>
    <row r="139" spans="4:18" ht="14.25">
      <c r="D139" s="26"/>
      <c r="E139" s="26"/>
      <c r="F139" s="26"/>
      <c r="G139" s="35"/>
      <c r="H139" s="36"/>
      <c r="I139" s="26"/>
      <c r="J139" s="26"/>
      <c r="K139" s="26"/>
      <c r="L139" s="26"/>
      <c r="M139" s="26"/>
      <c r="N139" s="26"/>
      <c r="O139" s="26"/>
      <c r="P139" s="26"/>
      <c r="Q139" s="26"/>
      <c r="R139" s="26"/>
    </row>
    <row r="140" spans="4:18" ht="14.25">
      <c r="D140" s="26"/>
      <c r="E140" s="26"/>
      <c r="F140" s="26"/>
      <c r="G140" s="35"/>
      <c r="H140" s="36"/>
      <c r="I140" s="26"/>
      <c r="J140" s="26"/>
      <c r="K140" s="26"/>
      <c r="L140" s="26"/>
      <c r="M140" s="26"/>
      <c r="N140" s="26"/>
      <c r="O140" s="26"/>
      <c r="P140" s="26"/>
      <c r="Q140" s="26"/>
      <c r="R140" s="26"/>
    </row>
    <row r="141" spans="4:18" ht="14.25">
      <c r="D141" s="26"/>
      <c r="E141" s="26"/>
      <c r="F141" s="26"/>
      <c r="G141" s="35"/>
      <c r="H141" s="36"/>
      <c r="I141" s="26"/>
      <c r="J141" s="26"/>
      <c r="K141" s="26"/>
      <c r="L141" s="26"/>
      <c r="M141" s="26"/>
      <c r="N141" s="26"/>
      <c r="O141" s="26"/>
      <c r="P141" s="26"/>
      <c r="Q141" s="26"/>
      <c r="R141" s="26"/>
    </row>
    <row r="142" spans="4:18" ht="14.25">
      <c r="D142" s="26"/>
      <c r="E142" s="26"/>
      <c r="F142" s="26"/>
      <c r="G142" s="35"/>
      <c r="H142" s="36"/>
      <c r="I142" s="26"/>
      <c r="J142" s="26"/>
      <c r="K142" s="26"/>
      <c r="L142" s="26"/>
      <c r="M142" s="26"/>
      <c r="N142" s="26"/>
      <c r="O142" s="26"/>
      <c r="P142" s="26"/>
      <c r="Q142" s="26"/>
      <c r="R142" s="26"/>
    </row>
    <row r="143" spans="4:18" ht="14.25">
      <c r="D143" s="26"/>
      <c r="E143" s="26"/>
      <c r="F143" s="26"/>
      <c r="G143" s="35"/>
      <c r="H143" s="36"/>
      <c r="I143" s="26"/>
      <c r="J143" s="26"/>
      <c r="K143" s="26"/>
      <c r="L143" s="26"/>
      <c r="M143" s="26"/>
      <c r="N143" s="26"/>
      <c r="O143" s="26"/>
      <c r="P143" s="26"/>
      <c r="Q143" s="26"/>
      <c r="R143" s="26"/>
    </row>
    <row r="144" spans="4:18" ht="14.25">
      <c r="D144" s="26"/>
      <c r="E144" s="26"/>
      <c r="F144" s="26"/>
      <c r="G144" s="35"/>
      <c r="H144" s="36"/>
      <c r="I144" s="26"/>
      <c r="J144" s="26"/>
      <c r="K144" s="26"/>
      <c r="L144" s="26"/>
      <c r="M144" s="26"/>
      <c r="N144" s="26"/>
      <c r="O144" s="26"/>
      <c r="P144" s="26"/>
      <c r="Q144" s="26"/>
      <c r="R144" s="26"/>
    </row>
    <row r="145" spans="4:18" ht="14.25">
      <c r="D145" s="26"/>
      <c r="E145" s="26"/>
      <c r="F145" s="26"/>
      <c r="G145" s="35"/>
      <c r="H145" s="36"/>
      <c r="I145" s="26"/>
      <c r="J145" s="26"/>
      <c r="K145" s="26"/>
      <c r="L145" s="26"/>
      <c r="M145" s="26"/>
      <c r="N145" s="26"/>
      <c r="O145" s="26"/>
      <c r="P145" s="26"/>
      <c r="Q145" s="26"/>
      <c r="R145" s="26"/>
    </row>
    <row r="146" spans="4:18" ht="14.25">
      <c r="D146" s="26"/>
      <c r="E146" s="26"/>
      <c r="F146" s="26"/>
      <c r="G146" s="35"/>
      <c r="H146" s="36"/>
      <c r="I146" s="26"/>
      <c r="J146" s="26"/>
      <c r="K146" s="26"/>
      <c r="L146" s="26"/>
      <c r="M146" s="26"/>
      <c r="N146" s="26"/>
      <c r="O146" s="26"/>
      <c r="P146" s="26"/>
      <c r="Q146" s="26"/>
      <c r="R146" s="26"/>
    </row>
    <row r="147" spans="4:18" ht="14.25">
      <c r="D147" s="26"/>
      <c r="E147" s="26"/>
      <c r="F147" s="26"/>
      <c r="G147" s="35"/>
      <c r="H147" s="36"/>
      <c r="I147" s="26"/>
      <c r="J147" s="26"/>
      <c r="K147" s="26"/>
      <c r="L147" s="26"/>
      <c r="M147" s="26"/>
      <c r="N147" s="26"/>
      <c r="O147" s="26"/>
      <c r="P147" s="26"/>
      <c r="Q147" s="26"/>
      <c r="R147" s="26"/>
    </row>
    <row r="148" spans="4:18" ht="14.25">
      <c r="D148" s="26"/>
      <c r="E148" s="26"/>
      <c r="F148" s="26"/>
      <c r="G148" s="35"/>
      <c r="H148" s="36"/>
      <c r="I148" s="26"/>
      <c r="J148" s="26"/>
      <c r="K148" s="26"/>
      <c r="L148" s="26"/>
      <c r="M148" s="26"/>
      <c r="N148" s="26"/>
      <c r="O148" s="26"/>
      <c r="P148" s="26"/>
      <c r="Q148" s="26"/>
      <c r="R148" s="26"/>
    </row>
    <row r="149" spans="4:18" ht="14.25">
      <c r="D149" s="26"/>
      <c r="E149" s="26"/>
      <c r="F149" s="26"/>
      <c r="G149" s="35"/>
      <c r="H149" s="36"/>
      <c r="I149" s="26"/>
      <c r="J149" s="26"/>
      <c r="K149" s="26"/>
      <c r="L149" s="26"/>
      <c r="M149" s="26"/>
      <c r="N149" s="26"/>
      <c r="O149" s="26"/>
      <c r="P149" s="26"/>
      <c r="Q149" s="26"/>
      <c r="R149" s="26"/>
    </row>
    <row r="150" spans="4:18" ht="14.25">
      <c r="D150" s="26"/>
      <c r="E150" s="26"/>
      <c r="F150" s="26"/>
      <c r="G150" s="35"/>
      <c r="H150" s="36"/>
      <c r="I150" s="26"/>
      <c r="J150" s="26"/>
      <c r="K150" s="26"/>
      <c r="L150" s="26"/>
      <c r="M150" s="26"/>
      <c r="N150" s="26"/>
      <c r="O150" s="26"/>
      <c r="P150" s="26"/>
      <c r="Q150" s="26"/>
      <c r="R150" s="26"/>
    </row>
    <row r="151" spans="4:18" ht="14.25">
      <c r="D151" s="26"/>
      <c r="E151" s="26"/>
      <c r="F151" s="26"/>
      <c r="G151" s="35"/>
      <c r="H151" s="36"/>
      <c r="I151" s="26"/>
      <c r="J151" s="26"/>
      <c r="K151" s="26"/>
      <c r="L151" s="26"/>
      <c r="M151" s="26"/>
      <c r="N151" s="26"/>
      <c r="O151" s="26"/>
      <c r="P151" s="26"/>
      <c r="Q151" s="26"/>
      <c r="R151" s="26"/>
    </row>
    <row r="152" spans="4:18" ht="14.25">
      <c r="D152" s="26"/>
      <c r="E152" s="26"/>
      <c r="F152" s="26"/>
      <c r="G152" s="35"/>
      <c r="H152" s="36"/>
      <c r="I152" s="26"/>
      <c r="J152" s="26"/>
      <c r="K152" s="26"/>
      <c r="L152" s="26"/>
      <c r="M152" s="26"/>
      <c r="N152" s="26"/>
      <c r="O152" s="26"/>
      <c r="P152" s="26"/>
      <c r="Q152" s="26"/>
      <c r="R152" s="26"/>
    </row>
    <row r="153" spans="4:18" ht="14.25">
      <c r="D153" s="26"/>
      <c r="E153" s="26"/>
      <c r="F153" s="26"/>
      <c r="G153" s="35"/>
      <c r="H153" s="36"/>
      <c r="I153" s="26"/>
      <c r="J153" s="26"/>
      <c r="K153" s="26"/>
      <c r="L153" s="26"/>
      <c r="M153" s="26"/>
      <c r="N153" s="26"/>
      <c r="O153" s="26"/>
      <c r="P153" s="26"/>
      <c r="Q153" s="26"/>
      <c r="R153" s="26"/>
    </row>
    <row r="154" spans="4:18" ht="14.25">
      <c r="D154" s="26"/>
      <c r="E154" s="26"/>
      <c r="F154" s="26"/>
      <c r="G154" s="35"/>
      <c r="H154" s="36"/>
      <c r="I154" s="26"/>
      <c r="J154" s="26"/>
      <c r="K154" s="26"/>
      <c r="L154" s="26"/>
      <c r="M154" s="26"/>
      <c r="N154" s="26"/>
      <c r="O154" s="26"/>
      <c r="P154" s="26"/>
      <c r="Q154" s="26"/>
      <c r="R154" s="26"/>
    </row>
    <row r="155" spans="4:18" ht="14.25">
      <c r="D155" s="26"/>
      <c r="E155" s="26"/>
      <c r="F155" s="26"/>
      <c r="G155" s="35"/>
      <c r="H155" s="36"/>
      <c r="I155" s="26"/>
      <c r="J155" s="26"/>
      <c r="K155" s="26"/>
      <c r="L155" s="26"/>
      <c r="M155" s="26"/>
      <c r="N155" s="26"/>
      <c r="O155" s="26"/>
      <c r="P155" s="26"/>
      <c r="Q155" s="26"/>
      <c r="R155" s="26"/>
    </row>
    <row r="156" spans="4:18" ht="14.25">
      <c r="D156" s="26"/>
      <c r="E156" s="26"/>
      <c r="F156" s="26"/>
      <c r="G156" s="35"/>
      <c r="H156" s="36"/>
      <c r="I156" s="26"/>
      <c r="J156" s="26"/>
      <c r="K156" s="26"/>
      <c r="L156" s="26"/>
      <c r="M156" s="26"/>
      <c r="N156" s="26"/>
      <c r="O156" s="26"/>
      <c r="P156" s="26"/>
      <c r="Q156" s="26"/>
      <c r="R156" s="26"/>
    </row>
    <row r="157" spans="4:18" ht="14.25">
      <c r="D157" s="26"/>
      <c r="E157" s="26"/>
      <c r="F157" s="26"/>
      <c r="G157" s="35"/>
      <c r="H157" s="36"/>
      <c r="I157" s="26"/>
      <c r="J157" s="26"/>
      <c r="K157" s="26"/>
      <c r="L157" s="26"/>
      <c r="M157" s="26"/>
      <c r="N157" s="26"/>
      <c r="O157" s="26"/>
      <c r="P157" s="26"/>
      <c r="Q157" s="26"/>
      <c r="R157" s="26"/>
    </row>
    <row r="158" spans="4:18" ht="14.25">
      <c r="D158" s="26"/>
      <c r="E158" s="26"/>
      <c r="F158" s="26"/>
      <c r="G158" s="35"/>
      <c r="H158" s="36"/>
      <c r="I158" s="26"/>
      <c r="J158" s="26"/>
      <c r="K158" s="26"/>
      <c r="L158" s="26"/>
      <c r="M158" s="26"/>
      <c r="N158" s="26"/>
      <c r="O158" s="26"/>
      <c r="P158" s="26"/>
      <c r="Q158" s="26"/>
      <c r="R158" s="26"/>
    </row>
    <row r="159" spans="4:18" ht="14.25">
      <c r="D159" s="26"/>
      <c r="E159" s="26"/>
      <c r="F159" s="26"/>
      <c r="G159" s="35"/>
      <c r="H159" s="36"/>
      <c r="I159" s="26"/>
      <c r="J159" s="26"/>
      <c r="K159" s="26"/>
      <c r="L159" s="26"/>
      <c r="M159" s="26"/>
      <c r="N159" s="26"/>
      <c r="O159" s="26"/>
      <c r="P159" s="26"/>
      <c r="Q159" s="26"/>
      <c r="R159" s="26"/>
    </row>
    <row r="160" spans="4:18" ht="14.25">
      <c r="D160" s="26"/>
      <c r="E160" s="26"/>
      <c r="F160" s="26"/>
      <c r="G160" s="35"/>
      <c r="H160" s="36"/>
      <c r="I160" s="26"/>
      <c r="J160" s="26"/>
      <c r="K160" s="26"/>
      <c r="L160" s="26"/>
      <c r="M160" s="26"/>
      <c r="N160" s="26"/>
      <c r="O160" s="26"/>
      <c r="P160" s="26"/>
      <c r="Q160" s="26"/>
      <c r="R160" s="26"/>
    </row>
    <row r="161" spans="4:18" ht="14.25">
      <c r="D161" s="26"/>
      <c r="E161" s="26"/>
      <c r="F161" s="26"/>
      <c r="G161" s="35"/>
      <c r="H161" s="36"/>
      <c r="I161" s="26"/>
      <c r="J161" s="26"/>
      <c r="K161" s="26"/>
      <c r="L161" s="26"/>
      <c r="M161" s="26"/>
      <c r="N161" s="26"/>
      <c r="O161" s="26"/>
      <c r="P161" s="26"/>
      <c r="Q161" s="26"/>
      <c r="R161" s="26"/>
    </row>
    <row r="162" spans="4:18" ht="14.25">
      <c r="D162" s="26"/>
      <c r="E162" s="26"/>
      <c r="F162" s="26"/>
      <c r="G162" s="35"/>
      <c r="H162" s="36"/>
      <c r="I162" s="26"/>
      <c r="J162" s="26"/>
      <c r="K162" s="26"/>
      <c r="L162" s="26"/>
      <c r="M162" s="26"/>
      <c r="N162" s="26"/>
      <c r="O162" s="26"/>
      <c r="P162" s="26"/>
      <c r="Q162" s="26"/>
      <c r="R162" s="26"/>
    </row>
    <row r="163" spans="4:18" ht="14.25">
      <c r="D163" s="26"/>
      <c r="E163" s="26"/>
      <c r="F163" s="26"/>
      <c r="G163" s="35"/>
      <c r="H163" s="36"/>
      <c r="I163" s="26"/>
      <c r="J163" s="26"/>
      <c r="K163" s="26"/>
      <c r="L163" s="26"/>
      <c r="M163" s="26"/>
      <c r="N163" s="26"/>
      <c r="O163" s="26"/>
      <c r="P163" s="26"/>
      <c r="Q163" s="26"/>
      <c r="R163" s="26"/>
    </row>
    <row r="164" spans="4:18" ht="14.25">
      <c r="D164" s="26"/>
      <c r="E164" s="26"/>
      <c r="F164" s="26"/>
      <c r="G164" s="35"/>
      <c r="H164" s="36"/>
      <c r="I164" s="26"/>
      <c r="J164" s="26"/>
      <c r="K164" s="26"/>
      <c r="L164" s="26"/>
      <c r="M164" s="26"/>
      <c r="N164" s="26"/>
      <c r="O164" s="26"/>
      <c r="P164" s="26"/>
      <c r="Q164" s="26"/>
      <c r="R164" s="26"/>
    </row>
    <row r="165" spans="4:18" ht="14.25">
      <c r="D165" s="26"/>
      <c r="E165" s="26"/>
      <c r="F165" s="26"/>
      <c r="G165" s="35"/>
      <c r="H165" s="36"/>
      <c r="I165" s="26"/>
      <c r="J165" s="26"/>
      <c r="K165" s="26"/>
      <c r="L165" s="26"/>
      <c r="M165" s="26"/>
      <c r="N165" s="26"/>
      <c r="O165" s="26"/>
      <c r="P165" s="26"/>
      <c r="Q165" s="26"/>
      <c r="R165" s="26"/>
    </row>
    <row r="166" spans="4:18" ht="14.25">
      <c r="D166" s="26"/>
      <c r="E166" s="26"/>
      <c r="F166" s="26"/>
      <c r="G166" s="35"/>
      <c r="H166" s="36"/>
      <c r="I166" s="26"/>
      <c r="J166" s="26"/>
      <c r="K166" s="26"/>
      <c r="L166" s="26"/>
      <c r="M166" s="26"/>
      <c r="N166" s="26"/>
      <c r="O166" s="26"/>
      <c r="P166" s="26"/>
      <c r="Q166" s="26"/>
      <c r="R166" s="26"/>
    </row>
    <row r="167" spans="4:18" ht="14.25">
      <c r="D167" s="26"/>
      <c r="E167" s="26"/>
      <c r="F167" s="26"/>
      <c r="G167" s="35"/>
      <c r="H167" s="36"/>
      <c r="I167" s="26"/>
      <c r="J167" s="26"/>
      <c r="K167" s="26"/>
      <c r="L167" s="26"/>
      <c r="M167" s="26"/>
      <c r="N167" s="26"/>
      <c r="O167" s="26"/>
      <c r="P167" s="26"/>
      <c r="Q167" s="26"/>
      <c r="R167" s="26"/>
    </row>
    <row r="168" spans="4:18" ht="14.25">
      <c r="D168" s="26"/>
      <c r="E168" s="26"/>
      <c r="F168" s="26"/>
      <c r="G168" s="35"/>
      <c r="H168" s="36"/>
      <c r="I168" s="26"/>
      <c r="J168" s="26"/>
      <c r="K168" s="26"/>
      <c r="L168" s="26"/>
      <c r="M168" s="26"/>
      <c r="N168" s="26"/>
      <c r="O168" s="26"/>
      <c r="P168" s="26"/>
      <c r="Q168" s="26"/>
      <c r="R168" s="26"/>
    </row>
    <row r="169" spans="4:18" ht="14.25">
      <c r="D169" s="26"/>
      <c r="E169" s="26"/>
      <c r="F169" s="26"/>
      <c r="G169" s="35"/>
      <c r="H169" s="36"/>
      <c r="I169" s="26"/>
      <c r="J169" s="26"/>
      <c r="K169" s="26"/>
      <c r="L169" s="26"/>
      <c r="M169" s="26"/>
      <c r="N169" s="26"/>
      <c r="O169" s="26"/>
      <c r="P169" s="26"/>
      <c r="Q169" s="26"/>
      <c r="R169" s="26"/>
    </row>
    <row r="170" spans="4:18" ht="14.25">
      <c r="D170" s="26"/>
      <c r="E170" s="26"/>
      <c r="F170" s="26"/>
      <c r="G170" s="35"/>
      <c r="H170" s="36"/>
      <c r="I170" s="26"/>
      <c r="J170" s="26"/>
      <c r="K170" s="26"/>
      <c r="L170" s="26"/>
      <c r="M170" s="26"/>
      <c r="N170" s="26"/>
      <c r="O170" s="26"/>
      <c r="P170" s="26"/>
      <c r="Q170" s="26"/>
      <c r="R170" s="26"/>
    </row>
    <row r="171" spans="4:18" ht="14.25">
      <c r="D171" s="26"/>
      <c r="E171" s="26"/>
      <c r="F171" s="26"/>
      <c r="G171" s="35"/>
      <c r="H171" s="36"/>
      <c r="I171" s="26"/>
      <c r="J171" s="26"/>
      <c r="K171" s="26"/>
      <c r="L171" s="26"/>
      <c r="M171" s="26"/>
      <c r="N171" s="26"/>
      <c r="O171" s="26"/>
      <c r="P171" s="26"/>
      <c r="Q171" s="26"/>
      <c r="R171" s="26"/>
    </row>
    <row r="172" spans="4:18" ht="14.25">
      <c r="D172" s="26"/>
      <c r="E172" s="26"/>
      <c r="F172" s="26"/>
      <c r="G172" s="35"/>
      <c r="H172" s="36"/>
      <c r="I172" s="26"/>
      <c r="J172" s="26"/>
      <c r="K172" s="26"/>
      <c r="L172" s="26"/>
      <c r="M172" s="26"/>
      <c r="N172" s="26"/>
      <c r="O172" s="26"/>
      <c r="P172" s="26"/>
      <c r="Q172" s="26"/>
      <c r="R172" s="26"/>
    </row>
    <row r="173" spans="4:18" ht="14.25">
      <c r="D173" s="26"/>
      <c r="E173" s="26"/>
      <c r="F173" s="26"/>
      <c r="G173" s="35"/>
      <c r="H173" s="36"/>
      <c r="I173" s="26"/>
      <c r="J173" s="26"/>
      <c r="K173" s="26"/>
      <c r="L173" s="26"/>
      <c r="M173" s="26"/>
      <c r="N173" s="26"/>
      <c r="O173" s="26"/>
      <c r="P173" s="26"/>
      <c r="Q173" s="26"/>
      <c r="R173" s="26"/>
    </row>
    <row r="174" spans="4:18" ht="14.25">
      <c r="D174" s="26"/>
      <c r="E174" s="26"/>
      <c r="F174" s="26"/>
      <c r="G174" s="35"/>
      <c r="H174" s="36"/>
      <c r="I174" s="26"/>
      <c r="J174" s="26"/>
      <c r="K174" s="26"/>
      <c r="L174" s="26"/>
      <c r="M174" s="26"/>
      <c r="N174" s="26"/>
      <c r="O174" s="26"/>
      <c r="P174" s="26"/>
      <c r="Q174" s="26"/>
      <c r="R174" s="26"/>
    </row>
    <row r="175" spans="4:18" ht="14.25">
      <c r="D175" s="26"/>
      <c r="E175" s="26"/>
      <c r="F175" s="26"/>
      <c r="G175" s="35"/>
      <c r="H175" s="36"/>
      <c r="I175" s="26"/>
      <c r="J175" s="26"/>
      <c r="K175" s="26"/>
      <c r="L175" s="26"/>
      <c r="M175" s="26"/>
      <c r="N175" s="26"/>
      <c r="O175" s="26"/>
      <c r="P175" s="26"/>
      <c r="Q175" s="26"/>
      <c r="R175" s="26"/>
    </row>
    <row r="176" spans="4:18" ht="14.25">
      <c r="D176" s="26"/>
      <c r="E176" s="26"/>
      <c r="F176" s="26"/>
      <c r="G176" s="35"/>
      <c r="H176" s="36"/>
      <c r="I176" s="26"/>
      <c r="J176" s="26"/>
      <c r="K176" s="26"/>
      <c r="L176" s="26"/>
      <c r="M176" s="26"/>
      <c r="N176" s="26"/>
      <c r="O176" s="26"/>
      <c r="P176" s="26"/>
      <c r="Q176" s="26"/>
      <c r="R176" s="26"/>
    </row>
    <row r="177" spans="4:18" ht="14.25">
      <c r="D177" s="26"/>
      <c r="E177" s="26"/>
      <c r="F177" s="26"/>
      <c r="G177" s="35"/>
      <c r="H177" s="36"/>
      <c r="I177" s="26"/>
      <c r="J177" s="26"/>
      <c r="K177" s="26"/>
      <c r="L177" s="26"/>
      <c r="M177" s="26"/>
      <c r="N177" s="26"/>
      <c r="O177" s="26"/>
      <c r="P177" s="26"/>
      <c r="Q177" s="26"/>
      <c r="R177" s="26"/>
    </row>
    <row r="178" spans="4:18" ht="14.25">
      <c r="D178" s="26"/>
      <c r="E178" s="26"/>
      <c r="F178" s="26"/>
      <c r="G178" s="35"/>
      <c r="H178" s="36"/>
      <c r="I178" s="26"/>
      <c r="J178" s="26"/>
      <c r="K178" s="26"/>
      <c r="L178" s="26"/>
      <c r="M178" s="26"/>
      <c r="N178" s="26"/>
      <c r="O178" s="26"/>
      <c r="P178" s="26"/>
      <c r="Q178" s="26"/>
      <c r="R178" s="26"/>
    </row>
    <row r="179" spans="4:18" ht="14.25">
      <c r="D179" s="26"/>
      <c r="E179" s="26"/>
      <c r="F179" s="26"/>
      <c r="G179" s="35"/>
      <c r="H179" s="36"/>
      <c r="I179" s="26"/>
      <c r="J179" s="26"/>
      <c r="K179" s="26"/>
      <c r="L179" s="26"/>
      <c r="M179" s="26"/>
      <c r="N179" s="26"/>
      <c r="O179" s="26"/>
      <c r="P179" s="26"/>
      <c r="Q179" s="26"/>
      <c r="R179" s="26"/>
    </row>
    <row r="180" spans="4:18" ht="14.25">
      <c r="D180" s="26"/>
      <c r="E180" s="26"/>
      <c r="F180" s="26"/>
      <c r="G180" s="35"/>
      <c r="H180" s="36"/>
      <c r="I180" s="26"/>
      <c r="J180" s="26"/>
      <c r="K180" s="26"/>
      <c r="L180" s="26"/>
      <c r="M180" s="26"/>
      <c r="N180" s="26"/>
      <c r="O180" s="26"/>
      <c r="P180" s="26"/>
      <c r="Q180" s="26"/>
      <c r="R180" s="26"/>
    </row>
    <row r="181" spans="4:18" ht="14.25">
      <c r="D181" s="26"/>
      <c r="E181" s="26"/>
      <c r="F181" s="26"/>
      <c r="G181" s="35"/>
      <c r="H181" s="36"/>
      <c r="I181" s="26"/>
      <c r="J181" s="26"/>
      <c r="K181" s="26"/>
      <c r="L181" s="26"/>
      <c r="M181" s="26"/>
      <c r="N181" s="26"/>
      <c r="O181" s="26"/>
      <c r="P181" s="26"/>
      <c r="Q181" s="26"/>
      <c r="R181" s="26"/>
    </row>
    <row r="182" spans="4:18" ht="14.25">
      <c r="D182" s="26"/>
      <c r="E182" s="26"/>
      <c r="F182" s="26"/>
      <c r="G182" s="35"/>
      <c r="H182" s="36"/>
      <c r="I182" s="26"/>
      <c r="J182" s="26"/>
      <c r="K182" s="26"/>
      <c r="L182" s="26"/>
      <c r="M182" s="26"/>
      <c r="N182" s="26"/>
      <c r="O182" s="26"/>
      <c r="P182" s="26"/>
      <c r="Q182" s="26"/>
      <c r="R182" s="26"/>
    </row>
    <row r="183" spans="4:18" ht="14.25">
      <c r="D183" s="26"/>
      <c r="E183" s="26"/>
      <c r="F183" s="26"/>
      <c r="G183" s="35"/>
      <c r="H183" s="36"/>
      <c r="I183" s="26"/>
      <c r="J183" s="26"/>
      <c r="K183" s="26"/>
      <c r="L183" s="26"/>
      <c r="M183" s="26"/>
      <c r="N183" s="26"/>
      <c r="O183" s="26"/>
      <c r="P183" s="26"/>
      <c r="Q183" s="26"/>
      <c r="R183" s="26"/>
    </row>
    <row r="184" spans="4:18" ht="14.25">
      <c r="D184" s="26"/>
      <c r="E184" s="26"/>
      <c r="F184" s="26"/>
      <c r="G184" s="35"/>
      <c r="H184" s="36"/>
      <c r="I184" s="26"/>
      <c r="J184" s="26"/>
      <c r="K184" s="26"/>
      <c r="L184" s="26"/>
      <c r="M184" s="26"/>
      <c r="N184" s="26"/>
      <c r="O184" s="26"/>
      <c r="P184" s="26"/>
      <c r="Q184" s="26"/>
      <c r="R184" s="26"/>
    </row>
    <row r="185" spans="4:18" ht="14.25">
      <c r="D185" s="26"/>
      <c r="E185" s="26"/>
      <c r="F185" s="26"/>
      <c r="G185" s="35"/>
      <c r="H185" s="36"/>
      <c r="I185" s="26"/>
      <c r="J185" s="26"/>
      <c r="K185" s="26"/>
      <c r="L185" s="26"/>
      <c r="M185" s="26"/>
      <c r="N185" s="26"/>
      <c r="O185" s="26"/>
      <c r="P185" s="26"/>
      <c r="Q185" s="26"/>
      <c r="R185" s="26"/>
    </row>
    <row r="186" spans="4:18" ht="14.25">
      <c r="D186" s="26"/>
      <c r="E186" s="26"/>
      <c r="F186" s="26"/>
      <c r="G186" s="35"/>
      <c r="H186" s="36"/>
      <c r="I186" s="26"/>
      <c r="J186" s="26"/>
      <c r="K186" s="26"/>
      <c r="L186" s="26"/>
      <c r="M186" s="26"/>
      <c r="N186" s="26"/>
      <c r="O186" s="26"/>
      <c r="P186" s="26"/>
      <c r="Q186" s="26"/>
      <c r="R186" s="26"/>
    </row>
    <row r="187" spans="4:18" ht="14.25">
      <c r="D187" s="26"/>
      <c r="E187" s="26"/>
      <c r="F187" s="26"/>
      <c r="G187" s="35"/>
      <c r="H187" s="36"/>
      <c r="I187" s="26"/>
      <c r="J187" s="26"/>
      <c r="K187" s="26"/>
      <c r="L187" s="26"/>
      <c r="M187" s="26"/>
      <c r="N187" s="26"/>
      <c r="O187" s="26"/>
      <c r="P187" s="26"/>
      <c r="Q187" s="26"/>
      <c r="R187" s="26"/>
    </row>
    <row r="188" spans="4:18" ht="14.25">
      <c r="D188" s="26"/>
      <c r="E188" s="26"/>
      <c r="F188" s="26"/>
      <c r="G188" s="35"/>
      <c r="H188" s="36"/>
      <c r="I188" s="26"/>
      <c r="J188" s="26"/>
      <c r="K188" s="26"/>
      <c r="L188" s="26"/>
      <c r="M188" s="26"/>
      <c r="N188" s="26"/>
      <c r="O188" s="26"/>
      <c r="P188" s="26"/>
      <c r="Q188" s="26"/>
      <c r="R188" s="26"/>
    </row>
    <row r="189" spans="4:18" ht="14.25">
      <c r="D189" s="26"/>
      <c r="E189" s="26"/>
      <c r="F189" s="26"/>
      <c r="G189" s="35"/>
      <c r="H189" s="36"/>
      <c r="I189" s="26"/>
      <c r="J189" s="26"/>
      <c r="K189" s="26"/>
      <c r="L189" s="26"/>
      <c r="M189" s="26"/>
      <c r="N189" s="26"/>
      <c r="O189" s="26"/>
      <c r="P189" s="26"/>
      <c r="Q189" s="26"/>
      <c r="R189" s="26"/>
    </row>
    <row r="190" spans="4:18" ht="14.25">
      <c r="D190" s="26"/>
      <c r="E190" s="26"/>
      <c r="F190" s="26"/>
      <c r="G190" s="35"/>
      <c r="H190" s="36"/>
      <c r="I190" s="26"/>
      <c r="J190" s="26"/>
      <c r="K190" s="26"/>
      <c r="L190" s="26"/>
      <c r="M190" s="26"/>
      <c r="N190" s="26"/>
      <c r="O190" s="26"/>
      <c r="P190" s="26"/>
      <c r="Q190" s="26"/>
      <c r="R190" s="26"/>
    </row>
    <row r="191" spans="4:18" ht="14.25">
      <c r="D191" s="26"/>
      <c r="E191" s="26"/>
      <c r="F191" s="26"/>
      <c r="G191" s="35"/>
      <c r="H191" s="36"/>
      <c r="I191" s="26"/>
      <c r="J191" s="26"/>
      <c r="K191" s="26"/>
      <c r="L191" s="26"/>
      <c r="M191" s="26"/>
      <c r="N191" s="26"/>
      <c r="O191" s="26"/>
      <c r="P191" s="26"/>
      <c r="Q191" s="26"/>
      <c r="R191" s="26"/>
    </row>
    <row r="192" spans="4:18" ht="14.25">
      <c r="D192" s="26"/>
      <c r="E192" s="26"/>
      <c r="F192" s="26"/>
      <c r="G192" s="35"/>
      <c r="H192" s="36"/>
      <c r="I192" s="26"/>
      <c r="J192" s="26"/>
      <c r="K192" s="26"/>
      <c r="L192" s="26"/>
      <c r="M192" s="26"/>
      <c r="N192" s="26"/>
      <c r="O192" s="26"/>
      <c r="P192" s="26"/>
      <c r="Q192" s="26"/>
      <c r="R192" s="26"/>
    </row>
    <row r="193" spans="4:18" ht="14.25">
      <c r="D193" s="26"/>
      <c r="E193" s="26"/>
      <c r="F193" s="26"/>
      <c r="G193" s="35"/>
      <c r="H193" s="36"/>
      <c r="I193" s="26"/>
      <c r="J193" s="26"/>
      <c r="K193" s="26"/>
      <c r="L193" s="26"/>
      <c r="M193" s="26"/>
      <c r="N193" s="26"/>
      <c r="O193" s="26"/>
      <c r="P193" s="26"/>
      <c r="Q193" s="26"/>
      <c r="R193" s="26"/>
    </row>
    <row r="194" spans="4:18" ht="14.25">
      <c r="D194" s="26"/>
      <c r="E194" s="26"/>
      <c r="F194" s="26"/>
      <c r="G194" s="35"/>
      <c r="H194" s="36"/>
      <c r="I194" s="26"/>
      <c r="J194" s="26"/>
      <c r="K194" s="26"/>
      <c r="L194" s="26"/>
      <c r="M194" s="26"/>
      <c r="N194" s="26"/>
      <c r="O194" s="26"/>
      <c r="P194" s="26"/>
      <c r="Q194" s="26"/>
      <c r="R194" s="26"/>
    </row>
    <row r="195" spans="4:18" ht="14.25">
      <c r="D195" s="26"/>
      <c r="E195" s="26"/>
      <c r="F195" s="26"/>
      <c r="G195" s="35"/>
      <c r="H195" s="36"/>
      <c r="I195" s="26"/>
      <c r="J195" s="26"/>
      <c r="K195" s="26"/>
      <c r="L195" s="26"/>
      <c r="M195" s="26"/>
      <c r="N195" s="26"/>
      <c r="O195" s="26"/>
      <c r="P195" s="26"/>
      <c r="Q195" s="26"/>
      <c r="R195" s="26"/>
    </row>
    <row r="196" spans="4:18" ht="14.25">
      <c r="D196" s="26"/>
      <c r="E196" s="26"/>
      <c r="F196" s="26"/>
      <c r="G196" s="35"/>
      <c r="H196" s="36"/>
      <c r="I196" s="26"/>
      <c r="J196" s="26"/>
      <c r="K196" s="26"/>
      <c r="L196" s="26"/>
      <c r="M196" s="26"/>
      <c r="N196" s="26"/>
      <c r="O196" s="26"/>
      <c r="P196" s="26"/>
      <c r="Q196" s="26"/>
      <c r="R196" s="26"/>
    </row>
    <row r="197" spans="4:18" ht="14.25">
      <c r="D197" s="26"/>
      <c r="E197" s="26"/>
      <c r="F197" s="26"/>
      <c r="G197" s="35"/>
      <c r="H197" s="36"/>
      <c r="I197" s="26"/>
      <c r="J197" s="26"/>
      <c r="K197" s="26"/>
      <c r="L197" s="26"/>
      <c r="M197" s="26"/>
      <c r="N197" s="26"/>
      <c r="O197" s="26"/>
      <c r="P197" s="26"/>
      <c r="Q197" s="26"/>
      <c r="R197" s="26"/>
    </row>
    <row r="198" spans="4:18" ht="14.25">
      <c r="D198" s="26"/>
      <c r="E198" s="26"/>
      <c r="F198" s="26"/>
      <c r="G198" s="35"/>
      <c r="H198" s="36"/>
      <c r="I198" s="26"/>
      <c r="J198" s="26"/>
      <c r="K198" s="26"/>
      <c r="L198" s="26"/>
      <c r="M198" s="26"/>
      <c r="N198" s="26"/>
      <c r="O198" s="26"/>
      <c r="P198" s="26"/>
      <c r="Q198" s="26"/>
      <c r="R198" s="26"/>
    </row>
    <row r="199" spans="4:18" ht="14.25">
      <c r="D199" s="26"/>
      <c r="E199" s="26"/>
      <c r="F199" s="26"/>
      <c r="G199" s="35"/>
      <c r="H199" s="36"/>
      <c r="I199" s="26"/>
      <c r="J199" s="26"/>
      <c r="K199" s="26"/>
      <c r="L199" s="26"/>
      <c r="M199" s="26"/>
      <c r="N199" s="26"/>
      <c r="O199" s="26"/>
      <c r="P199" s="26"/>
      <c r="Q199" s="26"/>
      <c r="R199" s="26"/>
    </row>
    <row r="200" spans="4:18" ht="14.25">
      <c r="D200" s="26"/>
      <c r="E200" s="26"/>
      <c r="F200" s="26"/>
      <c r="G200" s="35"/>
      <c r="H200" s="36"/>
      <c r="I200" s="26"/>
      <c r="J200" s="26"/>
      <c r="K200" s="26"/>
      <c r="L200" s="26"/>
      <c r="M200" s="26"/>
      <c r="N200" s="26"/>
      <c r="O200" s="26"/>
      <c r="P200" s="26"/>
      <c r="Q200" s="26"/>
      <c r="R200" s="26"/>
    </row>
    <row r="201" spans="4:18" ht="14.25">
      <c r="D201" s="26"/>
      <c r="E201" s="26"/>
      <c r="F201" s="26"/>
      <c r="G201" s="35"/>
      <c r="H201" s="36"/>
      <c r="I201" s="26"/>
      <c r="J201" s="26"/>
      <c r="K201" s="26"/>
      <c r="L201" s="26"/>
      <c r="M201" s="26"/>
      <c r="N201" s="26"/>
      <c r="O201" s="26"/>
      <c r="P201" s="26"/>
      <c r="Q201" s="26"/>
      <c r="R201" s="26"/>
    </row>
    <row r="202" spans="4:18" ht="14.25">
      <c r="D202" s="26"/>
      <c r="E202" s="26"/>
      <c r="F202" s="26"/>
      <c r="G202" s="35"/>
      <c r="H202" s="36"/>
      <c r="I202" s="26"/>
      <c r="J202" s="26"/>
      <c r="K202" s="26"/>
      <c r="L202" s="26"/>
      <c r="M202" s="26"/>
      <c r="N202" s="26"/>
      <c r="O202" s="26"/>
      <c r="P202" s="26"/>
      <c r="Q202" s="26"/>
      <c r="R202" s="26"/>
    </row>
    <row r="203" spans="4:18" ht="14.25">
      <c r="D203" s="26"/>
      <c r="E203" s="26"/>
      <c r="F203" s="26"/>
      <c r="G203" s="35"/>
      <c r="H203" s="36"/>
      <c r="I203" s="26"/>
      <c r="J203" s="26"/>
      <c r="K203" s="26"/>
      <c r="L203" s="26"/>
      <c r="M203" s="26"/>
      <c r="N203" s="26"/>
      <c r="O203" s="26"/>
      <c r="P203" s="26"/>
      <c r="Q203" s="26"/>
      <c r="R203" s="26"/>
    </row>
    <row r="204" spans="4:18" ht="14.25">
      <c r="D204" s="26"/>
      <c r="E204" s="26"/>
      <c r="F204" s="26"/>
      <c r="G204" s="35"/>
      <c r="H204" s="36"/>
      <c r="I204" s="26"/>
      <c r="J204" s="26"/>
      <c r="K204" s="26"/>
      <c r="L204" s="26"/>
      <c r="M204" s="26"/>
      <c r="N204" s="26"/>
      <c r="O204" s="26"/>
      <c r="P204" s="26"/>
      <c r="Q204" s="26"/>
      <c r="R204" s="26"/>
    </row>
    <row r="205" spans="4:18" ht="14.25">
      <c r="D205" s="26"/>
      <c r="E205" s="26"/>
      <c r="F205" s="26"/>
      <c r="G205" s="35"/>
      <c r="H205" s="36"/>
      <c r="I205" s="26"/>
      <c r="J205" s="26"/>
      <c r="K205" s="26"/>
      <c r="L205" s="26"/>
      <c r="M205" s="26"/>
      <c r="N205" s="26"/>
      <c r="O205" s="26"/>
      <c r="P205" s="26"/>
      <c r="Q205" s="26"/>
      <c r="R205" s="26"/>
    </row>
    <row r="206" spans="4:18" ht="14.25">
      <c r="D206" s="26"/>
      <c r="E206" s="26"/>
      <c r="F206" s="26"/>
      <c r="G206" s="35"/>
      <c r="H206" s="36"/>
      <c r="I206" s="26"/>
      <c r="J206" s="26"/>
      <c r="K206" s="26"/>
      <c r="L206" s="26"/>
      <c r="M206" s="26"/>
      <c r="N206" s="26"/>
      <c r="O206" s="26"/>
      <c r="P206" s="26"/>
      <c r="Q206" s="26"/>
      <c r="R206" s="26"/>
    </row>
    <row r="207" spans="4:18" ht="14.25">
      <c r="D207" s="26"/>
      <c r="E207" s="26"/>
      <c r="F207" s="26"/>
      <c r="G207" s="35"/>
      <c r="H207" s="36"/>
      <c r="I207" s="26"/>
      <c r="J207" s="26"/>
      <c r="K207" s="26"/>
      <c r="L207" s="26"/>
      <c r="M207" s="26"/>
      <c r="N207" s="26"/>
      <c r="O207" s="26"/>
      <c r="P207" s="26"/>
      <c r="Q207" s="26"/>
      <c r="R207" s="26"/>
    </row>
    <row r="208" spans="4:18" ht="14.25">
      <c r="D208" s="26"/>
      <c r="E208" s="26"/>
      <c r="F208" s="26"/>
      <c r="G208" s="35"/>
      <c r="H208" s="36"/>
      <c r="I208" s="26"/>
      <c r="J208" s="26"/>
      <c r="K208" s="26"/>
      <c r="L208" s="26"/>
      <c r="M208" s="26"/>
      <c r="N208" s="26"/>
      <c r="O208" s="26"/>
      <c r="P208" s="26"/>
      <c r="Q208" s="26"/>
      <c r="R208" s="26"/>
    </row>
    <row r="209" spans="4:18" ht="14.25">
      <c r="D209" s="26"/>
      <c r="E209" s="26"/>
      <c r="F209" s="26"/>
      <c r="G209" s="35"/>
      <c r="H209" s="36"/>
      <c r="I209" s="26"/>
      <c r="J209" s="26"/>
      <c r="K209" s="26"/>
      <c r="L209" s="26"/>
      <c r="M209" s="26"/>
      <c r="N209" s="26"/>
      <c r="O209" s="26"/>
      <c r="P209" s="26"/>
      <c r="Q209" s="26"/>
      <c r="R209" s="26"/>
    </row>
    <row r="210" spans="4:18" ht="14.25">
      <c r="D210" s="26"/>
      <c r="E210" s="26"/>
      <c r="F210" s="26"/>
      <c r="G210" s="35"/>
      <c r="H210" s="36"/>
      <c r="I210" s="26"/>
      <c r="J210" s="26"/>
      <c r="K210" s="26"/>
      <c r="L210" s="26"/>
      <c r="M210" s="26"/>
      <c r="N210" s="26"/>
      <c r="O210" s="26"/>
      <c r="P210" s="26"/>
      <c r="Q210" s="26"/>
      <c r="R210" s="26"/>
    </row>
    <row r="211" spans="4:18" ht="14.25">
      <c r="D211" s="26"/>
      <c r="E211" s="26"/>
      <c r="F211" s="26"/>
      <c r="G211" s="35"/>
      <c r="H211" s="36"/>
      <c r="I211" s="26"/>
      <c r="J211" s="26"/>
      <c r="K211" s="26"/>
      <c r="L211" s="26"/>
      <c r="M211" s="26"/>
      <c r="N211" s="26"/>
      <c r="O211" s="26"/>
      <c r="P211" s="26"/>
      <c r="Q211" s="26"/>
      <c r="R211" s="26"/>
    </row>
    <row r="212" spans="4:18" ht="14.25">
      <c r="D212" s="26"/>
      <c r="E212" s="26"/>
      <c r="F212" s="26"/>
      <c r="G212" s="35"/>
      <c r="H212" s="36"/>
      <c r="I212" s="26"/>
      <c r="J212" s="26"/>
      <c r="K212" s="26"/>
      <c r="L212" s="26"/>
      <c r="M212" s="26"/>
      <c r="N212" s="26"/>
      <c r="O212" s="26"/>
      <c r="P212" s="26"/>
      <c r="Q212" s="26"/>
      <c r="R212" s="26"/>
    </row>
    <row r="213" spans="4:18" ht="14.25">
      <c r="D213" s="26"/>
      <c r="E213" s="26"/>
      <c r="F213" s="26"/>
      <c r="G213" s="35"/>
      <c r="H213" s="36"/>
      <c r="I213" s="26"/>
      <c r="J213" s="26"/>
      <c r="K213" s="26"/>
      <c r="L213" s="26"/>
      <c r="M213" s="26"/>
      <c r="N213" s="26"/>
      <c r="O213" s="26"/>
      <c r="P213" s="26"/>
      <c r="Q213" s="26"/>
      <c r="R213" s="26"/>
    </row>
    <row r="214" spans="4:18" ht="14.25">
      <c r="D214" s="26"/>
      <c r="E214" s="26"/>
      <c r="F214" s="26"/>
      <c r="G214" s="35"/>
      <c r="H214" s="36"/>
      <c r="I214" s="26"/>
      <c r="J214" s="26"/>
      <c r="K214" s="26"/>
      <c r="L214" s="26"/>
      <c r="M214" s="26"/>
      <c r="N214" s="26"/>
      <c r="O214" s="26"/>
      <c r="P214" s="26"/>
      <c r="Q214" s="26"/>
      <c r="R214" s="26"/>
    </row>
    <row r="215" spans="4:18" ht="14.25">
      <c r="D215" s="26"/>
      <c r="E215" s="26"/>
      <c r="F215" s="26"/>
      <c r="G215" s="35"/>
      <c r="H215" s="36"/>
      <c r="I215" s="26"/>
      <c r="J215" s="26"/>
      <c r="K215" s="26"/>
      <c r="L215" s="26"/>
      <c r="M215" s="26"/>
      <c r="N215" s="26"/>
      <c r="O215" s="26"/>
      <c r="P215" s="26"/>
      <c r="Q215" s="26"/>
      <c r="R215" s="26"/>
    </row>
    <row r="216" spans="4:18" ht="14.25">
      <c r="D216" s="26"/>
      <c r="E216" s="26"/>
      <c r="F216" s="26"/>
      <c r="G216" s="35"/>
      <c r="H216" s="36"/>
      <c r="I216" s="26"/>
      <c r="J216" s="26"/>
      <c r="K216" s="26"/>
      <c r="L216" s="26"/>
      <c r="M216" s="26"/>
      <c r="N216" s="26"/>
      <c r="O216" s="26"/>
      <c r="P216" s="26"/>
      <c r="Q216" s="26"/>
      <c r="R216" s="26"/>
    </row>
    <row r="217" spans="4:18" ht="14.25">
      <c r="D217" s="26"/>
      <c r="E217" s="26"/>
      <c r="F217" s="26"/>
      <c r="G217" s="35"/>
      <c r="H217" s="36"/>
      <c r="I217" s="26"/>
      <c r="J217" s="26"/>
      <c r="K217" s="26"/>
      <c r="L217" s="26"/>
      <c r="M217" s="26"/>
      <c r="N217" s="26"/>
      <c r="O217" s="26"/>
      <c r="P217" s="26"/>
      <c r="Q217" s="26"/>
      <c r="R217" s="26"/>
    </row>
    <row r="218" spans="4:18" ht="14.25">
      <c r="D218" s="26"/>
      <c r="E218" s="26"/>
      <c r="F218" s="26"/>
      <c r="G218" s="35"/>
      <c r="H218" s="36"/>
      <c r="I218" s="26"/>
      <c r="J218" s="26"/>
      <c r="K218" s="26"/>
      <c r="L218" s="26"/>
      <c r="M218" s="26"/>
      <c r="N218" s="26"/>
      <c r="O218" s="26"/>
      <c r="P218" s="26"/>
      <c r="Q218" s="26"/>
      <c r="R218" s="26"/>
    </row>
    <row r="219" spans="4:18" ht="14.25">
      <c r="D219" s="26"/>
      <c r="E219" s="26"/>
      <c r="F219" s="26"/>
      <c r="G219" s="35"/>
      <c r="H219" s="36"/>
      <c r="I219" s="26"/>
      <c r="J219" s="26"/>
      <c r="K219" s="26"/>
      <c r="L219" s="26"/>
      <c r="M219" s="26"/>
      <c r="N219" s="26"/>
      <c r="O219" s="26"/>
      <c r="P219" s="26"/>
      <c r="Q219" s="26"/>
      <c r="R219" s="26"/>
    </row>
    <row r="220" spans="4:18" ht="14.25">
      <c r="D220" s="26"/>
      <c r="E220" s="26"/>
      <c r="F220" s="26"/>
      <c r="G220" s="35"/>
      <c r="H220" s="36"/>
      <c r="I220" s="26"/>
      <c r="J220" s="26"/>
      <c r="K220" s="26"/>
      <c r="L220" s="26"/>
      <c r="M220" s="26"/>
      <c r="N220" s="26"/>
      <c r="O220" s="26"/>
      <c r="P220" s="26"/>
      <c r="Q220" s="26"/>
      <c r="R220" s="26"/>
    </row>
    <row r="221" spans="4:18" ht="14.25">
      <c r="D221" s="26"/>
      <c r="E221" s="26"/>
      <c r="F221" s="26"/>
      <c r="G221" s="35"/>
      <c r="H221" s="36"/>
      <c r="I221" s="26"/>
      <c r="J221" s="26"/>
      <c r="K221" s="26"/>
      <c r="L221" s="26"/>
      <c r="M221" s="26"/>
      <c r="N221" s="26"/>
      <c r="O221" s="26"/>
      <c r="P221" s="26"/>
      <c r="Q221" s="26"/>
      <c r="R221" s="26"/>
    </row>
    <row r="222" spans="4:18" ht="14.25">
      <c r="D222" s="26"/>
      <c r="E222" s="26"/>
      <c r="F222" s="26"/>
      <c r="G222" s="35"/>
      <c r="H222" s="36"/>
      <c r="I222" s="26"/>
      <c r="J222" s="26"/>
      <c r="K222" s="26"/>
      <c r="L222" s="26"/>
      <c r="M222" s="26"/>
      <c r="N222" s="26"/>
      <c r="O222" s="26"/>
      <c r="P222" s="26"/>
      <c r="Q222" s="26"/>
      <c r="R222" s="26"/>
    </row>
    <row r="223" spans="4:18" ht="14.25">
      <c r="D223" s="26"/>
      <c r="E223" s="26"/>
      <c r="F223" s="26"/>
      <c r="G223" s="35"/>
      <c r="H223" s="36"/>
      <c r="I223" s="26"/>
      <c r="J223" s="26"/>
      <c r="K223" s="26"/>
      <c r="L223" s="26"/>
      <c r="M223" s="26"/>
      <c r="N223" s="26"/>
      <c r="O223" s="26"/>
      <c r="P223" s="26"/>
      <c r="Q223" s="26"/>
      <c r="R223" s="26"/>
    </row>
    <row r="224" spans="4:18" ht="14.25">
      <c r="D224" s="26"/>
      <c r="E224" s="26"/>
      <c r="F224" s="26"/>
      <c r="G224" s="35"/>
      <c r="H224" s="36"/>
      <c r="I224" s="26"/>
      <c r="J224" s="26"/>
      <c r="K224" s="26"/>
      <c r="L224" s="26"/>
      <c r="M224" s="26"/>
      <c r="N224" s="26"/>
      <c r="O224" s="26"/>
      <c r="P224" s="26"/>
      <c r="Q224" s="26"/>
      <c r="R224" s="26"/>
    </row>
    <row r="225" spans="4:18" ht="14.25">
      <c r="D225" s="26"/>
      <c r="E225" s="26"/>
      <c r="F225" s="26"/>
      <c r="G225" s="35"/>
      <c r="H225" s="36"/>
      <c r="I225" s="26"/>
      <c r="J225" s="26"/>
      <c r="K225" s="26"/>
      <c r="L225" s="26"/>
      <c r="M225" s="26"/>
      <c r="N225" s="26"/>
      <c r="O225" s="26"/>
      <c r="P225" s="26"/>
      <c r="Q225" s="26"/>
      <c r="R225" s="26"/>
    </row>
    <row r="226" spans="4:18" ht="14.25">
      <c r="D226" s="26"/>
      <c r="E226" s="26"/>
      <c r="F226" s="26"/>
      <c r="G226" s="35"/>
      <c r="H226" s="36"/>
      <c r="I226" s="26"/>
      <c r="J226" s="26"/>
      <c r="K226" s="26"/>
      <c r="L226" s="26"/>
      <c r="M226" s="26"/>
      <c r="N226" s="26"/>
      <c r="O226" s="26"/>
      <c r="P226" s="26"/>
      <c r="Q226" s="26"/>
      <c r="R226" s="26"/>
    </row>
    <row r="227" spans="4:18" ht="14.25">
      <c r="D227" s="26"/>
      <c r="E227" s="26"/>
      <c r="F227" s="26"/>
      <c r="G227" s="35"/>
      <c r="H227" s="36"/>
      <c r="I227" s="26"/>
      <c r="J227" s="26"/>
      <c r="K227" s="26"/>
      <c r="L227" s="26"/>
      <c r="M227" s="26"/>
      <c r="N227" s="26"/>
      <c r="O227" s="26"/>
      <c r="P227" s="26"/>
      <c r="Q227" s="26"/>
      <c r="R227" s="26"/>
    </row>
    <row r="228" spans="4:18" ht="14.25">
      <c r="D228" s="26"/>
      <c r="E228" s="26"/>
      <c r="F228" s="26"/>
      <c r="G228" s="35"/>
      <c r="H228" s="36"/>
      <c r="I228" s="26"/>
      <c r="J228" s="26"/>
      <c r="K228" s="26"/>
      <c r="L228" s="26"/>
      <c r="M228" s="26"/>
      <c r="N228" s="26"/>
      <c r="O228" s="26"/>
      <c r="P228" s="26"/>
      <c r="Q228" s="26"/>
      <c r="R228" s="26"/>
    </row>
    <row r="229" spans="4:18" ht="14.25">
      <c r="D229" s="26"/>
      <c r="E229" s="26"/>
      <c r="F229" s="26"/>
      <c r="G229" s="35"/>
      <c r="H229" s="36"/>
      <c r="I229" s="26"/>
      <c r="J229" s="26"/>
      <c r="K229" s="26"/>
      <c r="L229" s="26"/>
      <c r="M229" s="26"/>
      <c r="N229" s="26"/>
      <c r="O229" s="26"/>
      <c r="P229" s="26"/>
      <c r="Q229" s="26"/>
      <c r="R229" s="26"/>
    </row>
    <row r="230" spans="4:18" ht="14.25">
      <c r="D230" s="26"/>
      <c r="E230" s="26"/>
      <c r="F230" s="26"/>
      <c r="G230" s="35"/>
      <c r="H230" s="36"/>
      <c r="I230" s="26"/>
      <c r="J230" s="26"/>
      <c r="K230" s="26"/>
      <c r="L230" s="26"/>
      <c r="M230" s="26"/>
      <c r="N230" s="26"/>
      <c r="O230" s="26"/>
      <c r="P230" s="26"/>
      <c r="Q230" s="26"/>
      <c r="R230" s="26"/>
    </row>
    <row r="231" spans="4:18" ht="14.25">
      <c r="D231" s="26"/>
      <c r="E231" s="26"/>
      <c r="F231" s="26"/>
      <c r="G231" s="35"/>
      <c r="H231" s="36"/>
      <c r="I231" s="26"/>
      <c r="J231" s="26"/>
      <c r="K231" s="26"/>
      <c r="L231" s="26"/>
      <c r="M231" s="26"/>
      <c r="N231" s="26"/>
      <c r="O231" s="26"/>
      <c r="P231" s="26"/>
      <c r="Q231" s="26"/>
      <c r="R231" s="26"/>
    </row>
    <row r="232" spans="4:18" ht="14.25">
      <c r="D232" s="26"/>
      <c r="E232" s="26"/>
      <c r="F232" s="26"/>
      <c r="G232" s="35"/>
      <c r="H232" s="36"/>
      <c r="I232" s="26"/>
      <c r="J232" s="26"/>
      <c r="K232" s="26"/>
      <c r="L232" s="26"/>
      <c r="M232" s="26"/>
      <c r="N232" s="26"/>
      <c r="O232" s="26"/>
      <c r="P232" s="26"/>
      <c r="Q232" s="26"/>
      <c r="R232" s="26"/>
    </row>
    <row r="233" spans="4:18" ht="14.25">
      <c r="D233" s="26"/>
      <c r="E233" s="26"/>
      <c r="F233" s="26"/>
      <c r="G233" s="35"/>
      <c r="H233" s="36"/>
      <c r="I233" s="26"/>
      <c r="J233" s="26"/>
      <c r="K233" s="26"/>
      <c r="L233" s="26"/>
      <c r="M233" s="26"/>
      <c r="N233" s="26"/>
      <c r="O233" s="26"/>
      <c r="P233" s="26"/>
      <c r="Q233" s="26"/>
      <c r="R233" s="26"/>
    </row>
    <row r="234" spans="4:18" ht="14.25">
      <c r="D234" s="26"/>
      <c r="E234" s="26"/>
      <c r="F234" s="26"/>
      <c r="G234" s="35"/>
      <c r="H234" s="36"/>
      <c r="I234" s="26"/>
      <c r="J234" s="26"/>
      <c r="K234" s="26"/>
      <c r="L234" s="26"/>
      <c r="M234" s="26"/>
      <c r="N234" s="26"/>
      <c r="O234" s="26"/>
      <c r="P234" s="26"/>
      <c r="Q234" s="26"/>
      <c r="R234" s="26"/>
    </row>
    <row r="235" spans="4:18" ht="14.25">
      <c r="D235" s="26"/>
      <c r="E235" s="26"/>
      <c r="F235" s="26"/>
      <c r="G235" s="35"/>
      <c r="H235" s="36"/>
      <c r="I235" s="26"/>
      <c r="J235" s="26"/>
      <c r="K235" s="26"/>
      <c r="L235" s="26"/>
      <c r="M235" s="26"/>
      <c r="N235" s="26"/>
      <c r="O235" s="26"/>
      <c r="P235" s="26"/>
      <c r="Q235" s="26"/>
      <c r="R235" s="26"/>
    </row>
    <row r="236" spans="4:18" ht="14.25">
      <c r="D236" s="26"/>
      <c r="E236" s="26"/>
      <c r="F236" s="26"/>
      <c r="G236" s="35"/>
      <c r="H236" s="36"/>
      <c r="I236" s="26"/>
      <c r="J236" s="26"/>
      <c r="K236" s="26"/>
      <c r="L236" s="26"/>
      <c r="M236" s="26"/>
      <c r="N236" s="26"/>
      <c r="O236" s="26"/>
      <c r="P236" s="26"/>
      <c r="Q236" s="26"/>
      <c r="R236" s="26"/>
    </row>
    <row r="237" spans="4:18" ht="14.25">
      <c r="D237" s="26"/>
      <c r="E237" s="26"/>
      <c r="F237" s="26"/>
      <c r="G237" s="35"/>
      <c r="H237" s="36"/>
      <c r="I237" s="26"/>
      <c r="J237" s="26"/>
      <c r="K237" s="26"/>
      <c r="L237" s="26"/>
      <c r="M237" s="26"/>
      <c r="N237" s="26"/>
      <c r="O237" s="26"/>
      <c r="P237" s="26"/>
      <c r="Q237" s="26"/>
      <c r="R237" s="26"/>
    </row>
    <row r="238" spans="4:18" ht="14.25">
      <c r="D238" s="26"/>
      <c r="E238" s="26"/>
      <c r="F238" s="26"/>
      <c r="G238" s="35"/>
      <c r="H238" s="36"/>
      <c r="I238" s="26"/>
      <c r="J238" s="26"/>
      <c r="K238" s="26"/>
      <c r="L238" s="26"/>
      <c r="M238" s="26"/>
      <c r="N238" s="26"/>
      <c r="O238" s="26"/>
      <c r="P238" s="26"/>
      <c r="Q238" s="26"/>
      <c r="R238" s="26"/>
    </row>
    <row r="239" spans="4:18" ht="14.25">
      <c r="D239" s="26"/>
      <c r="E239" s="26"/>
      <c r="F239" s="26"/>
      <c r="G239" s="35"/>
      <c r="H239" s="36"/>
      <c r="I239" s="26"/>
      <c r="J239" s="26"/>
      <c r="K239" s="26"/>
      <c r="L239" s="26"/>
      <c r="M239" s="26"/>
      <c r="N239" s="26"/>
      <c r="O239" s="26"/>
      <c r="P239" s="26"/>
      <c r="Q239" s="26"/>
      <c r="R239" s="26"/>
    </row>
    <row r="240" spans="4:18" ht="14.25">
      <c r="D240" s="26"/>
      <c r="E240" s="26"/>
      <c r="F240" s="26"/>
      <c r="G240" s="35"/>
      <c r="H240" s="36"/>
      <c r="I240" s="26"/>
      <c r="J240" s="26"/>
      <c r="K240" s="26"/>
      <c r="L240" s="26"/>
      <c r="M240" s="26"/>
      <c r="N240" s="26"/>
      <c r="O240" s="26"/>
      <c r="P240" s="26"/>
      <c r="Q240" s="26"/>
      <c r="R240" s="26"/>
    </row>
    <row r="241" spans="4:18" ht="14.25">
      <c r="D241" s="26"/>
      <c r="E241" s="26"/>
      <c r="F241" s="26"/>
      <c r="G241" s="35"/>
      <c r="H241" s="36"/>
      <c r="I241" s="26"/>
      <c r="J241" s="26"/>
      <c r="K241" s="26"/>
      <c r="L241" s="26"/>
      <c r="M241" s="26"/>
      <c r="N241" s="26"/>
      <c r="O241" s="26"/>
      <c r="P241" s="26"/>
      <c r="Q241" s="26"/>
      <c r="R241" s="26"/>
    </row>
    <row r="242" spans="4:18" ht="14.25">
      <c r="D242" s="26"/>
      <c r="E242" s="26"/>
      <c r="F242" s="26"/>
      <c r="G242" s="35"/>
      <c r="H242" s="36"/>
      <c r="I242" s="26"/>
      <c r="J242" s="26"/>
      <c r="K242" s="26"/>
      <c r="L242" s="26"/>
      <c r="M242" s="26"/>
      <c r="N242" s="26"/>
      <c r="O242" s="26"/>
      <c r="P242" s="26"/>
      <c r="Q242" s="26"/>
      <c r="R242" s="26"/>
    </row>
    <row r="243" spans="4:18" ht="14.25">
      <c r="D243" s="26"/>
      <c r="E243" s="26"/>
      <c r="F243" s="26"/>
      <c r="G243" s="35"/>
      <c r="H243" s="36"/>
      <c r="I243" s="26"/>
      <c r="J243" s="26"/>
      <c r="K243" s="26"/>
      <c r="L243" s="26"/>
      <c r="M243" s="26"/>
      <c r="N243" s="26"/>
      <c r="O243" s="26"/>
      <c r="P243" s="26"/>
      <c r="Q243" s="26"/>
      <c r="R243" s="26"/>
    </row>
    <row r="244" spans="4:18" ht="14.25">
      <c r="D244" s="26"/>
      <c r="E244" s="26"/>
      <c r="F244" s="26"/>
      <c r="G244" s="35"/>
      <c r="H244" s="36"/>
      <c r="I244" s="26"/>
      <c r="J244" s="26"/>
      <c r="K244" s="26"/>
      <c r="L244" s="26"/>
      <c r="M244" s="26"/>
      <c r="N244" s="26"/>
      <c r="O244" s="26"/>
      <c r="P244" s="26"/>
      <c r="Q244" s="26"/>
      <c r="R244" s="26"/>
    </row>
    <row r="245" spans="4:18" ht="14.25">
      <c r="D245" s="26"/>
      <c r="E245" s="26"/>
      <c r="F245" s="26"/>
      <c r="G245" s="35"/>
      <c r="H245" s="36"/>
      <c r="I245" s="26"/>
      <c r="J245" s="26"/>
      <c r="K245" s="26"/>
      <c r="L245" s="26"/>
      <c r="M245" s="26"/>
      <c r="N245" s="26"/>
      <c r="O245" s="26"/>
      <c r="P245" s="26"/>
      <c r="Q245" s="26"/>
      <c r="R245" s="26"/>
    </row>
    <row r="246" spans="4:18" ht="14.25">
      <c r="D246" s="26"/>
      <c r="E246" s="26"/>
      <c r="F246" s="26"/>
      <c r="G246" s="35"/>
      <c r="H246" s="36"/>
      <c r="I246" s="26"/>
      <c r="J246" s="26"/>
      <c r="K246" s="26"/>
      <c r="L246" s="26"/>
      <c r="M246" s="26"/>
      <c r="N246" s="26"/>
      <c r="O246" s="26"/>
      <c r="P246" s="26"/>
      <c r="Q246" s="26"/>
      <c r="R246" s="26"/>
    </row>
    <row r="247" spans="4:18" ht="14.25">
      <c r="D247" s="26"/>
      <c r="E247" s="26"/>
      <c r="F247" s="26"/>
      <c r="G247" s="35"/>
      <c r="H247" s="36"/>
      <c r="I247" s="26"/>
      <c r="J247" s="26"/>
      <c r="K247" s="26"/>
      <c r="L247" s="26"/>
      <c r="M247" s="26"/>
      <c r="N247" s="26"/>
      <c r="O247" s="26"/>
      <c r="P247" s="26"/>
      <c r="Q247" s="26"/>
      <c r="R247" s="26"/>
    </row>
    <row r="248" spans="4:18" ht="14.25">
      <c r="D248" s="26"/>
      <c r="E248" s="26"/>
      <c r="F248" s="26"/>
      <c r="G248" s="35"/>
      <c r="H248" s="36"/>
      <c r="I248" s="26"/>
      <c r="J248" s="26"/>
      <c r="K248" s="26"/>
      <c r="L248" s="26"/>
      <c r="M248" s="26"/>
      <c r="N248" s="26"/>
      <c r="O248" s="26"/>
      <c r="P248" s="26"/>
      <c r="Q248" s="26"/>
      <c r="R248" s="26"/>
    </row>
    <row r="249" spans="4:18" ht="14.25">
      <c r="D249" s="26"/>
      <c r="E249" s="26"/>
      <c r="F249" s="26"/>
      <c r="G249" s="35"/>
      <c r="H249" s="36"/>
      <c r="I249" s="26"/>
      <c r="J249" s="26"/>
      <c r="K249" s="26"/>
      <c r="L249" s="26"/>
      <c r="M249" s="26"/>
      <c r="N249" s="26"/>
      <c r="O249" s="26"/>
      <c r="P249" s="26"/>
      <c r="Q249" s="26"/>
      <c r="R249" s="26"/>
    </row>
    <row r="250" spans="4:18" ht="14.25">
      <c r="D250" s="26"/>
      <c r="E250" s="26"/>
      <c r="F250" s="26"/>
      <c r="G250" s="35"/>
      <c r="H250" s="36"/>
      <c r="I250" s="26"/>
      <c r="J250" s="26"/>
      <c r="K250" s="26"/>
      <c r="L250" s="26"/>
      <c r="M250" s="26"/>
      <c r="N250" s="26"/>
      <c r="O250" s="26"/>
      <c r="P250" s="26"/>
      <c r="Q250" s="26"/>
      <c r="R250" s="26"/>
    </row>
    <row r="251" spans="4:18" ht="14.25">
      <c r="D251" s="26"/>
      <c r="E251" s="26"/>
      <c r="F251" s="26"/>
      <c r="G251" s="35"/>
      <c r="H251" s="36"/>
      <c r="I251" s="26"/>
      <c r="J251" s="26"/>
      <c r="K251" s="26"/>
      <c r="L251" s="26"/>
      <c r="M251" s="26"/>
      <c r="N251" s="26"/>
      <c r="O251" s="26"/>
      <c r="P251" s="26"/>
      <c r="Q251" s="26"/>
      <c r="R251" s="26"/>
    </row>
    <row r="252" spans="4:18" ht="14.25">
      <c r="D252" s="26"/>
      <c r="E252" s="26"/>
      <c r="F252" s="26"/>
      <c r="G252" s="35"/>
      <c r="H252" s="36"/>
      <c r="I252" s="26"/>
      <c r="J252" s="26"/>
      <c r="K252" s="26"/>
      <c r="L252" s="26"/>
      <c r="M252" s="26"/>
      <c r="N252" s="26"/>
      <c r="O252" s="26"/>
      <c r="P252" s="26"/>
      <c r="Q252" s="26"/>
      <c r="R252" s="26"/>
    </row>
    <row r="253" spans="4:18" ht="14.25">
      <c r="D253" s="26"/>
      <c r="E253" s="26"/>
      <c r="F253" s="26"/>
      <c r="G253" s="35"/>
      <c r="H253" s="36"/>
      <c r="I253" s="26"/>
      <c r="J253" s="26"/>
      <c r="K253" s="26"/>
      <c r="L253" s="26"/>
      <c r="M253" s="26"/>
      <c r="N253" s="26"/>
      <c r="O253" s="26"/>
      <c r="P253" s="26"/>
      <c r="Q253" s="26"/>
      <c r="R253" s="26"/>
    </row>
    <row r="254" spans="4:18" ht="14.25">
      <c r="D254" s="26"/>
      <c r="E254" s="26"/>
      <c r="F254" s="26"/>
      <c r="G254" s="35"/>
      <c r="H254" s="36"/>
      <c r="I254" s="26"/>
      <c r="J254" s="26"/>
      <c r="K254" s="26"/>
      <c r="L254" s="26"/>
      <c r="M254" s="26"/>
      <c r="N254" s="26"/>
      <c r="O254" s="26"/>
      <c r="P254" s="26"/>
      <c r="Q254" s="26"/>
      <c r="R254" s="26"/>
    </row>
    <row r="255" spans="4:18" ht="14.25">
      <c r="D255" s="26"/>
      <c r="E255" s="26"/>
      <c r="F255" s="26"/>
      <c r="G255" s="35"/>
      <c r="H255" s="36"/>
      <c r="I255" s="26"/>
      <c r="J255" s="26"/>
      <c r="K255" s="26"/>
      <c r="L255" s="26"/>
      <c r="M255" s="26"/>
      <c r="N255" s="26"/>
      <c r="O255" s="26"/>
      <c r="P255" s="26"/>
      <c r="Q255" s="26"/>
      <c r="R255" s="26"/>
    </row>
    <row r="256" spans="4:18" ht="14.25">
      <c r="D256" s="26"/>
      <c r="E256" s="26"/>
      <c r="F256" s="26"/>
      <c r="G256" s="35"/>
      <c r="H256" s="36"/>
      <c r="I256" s="26"/>
      <c r="J256" s="26"/>
      <c r="K256" s="26"/>
      <c r="L256" s="26"/>
      <c r="M256" s="26"/>
      <c r="N256" s="26"/>
      <c r="O256" s="26"/>
      <c r="P256" s="26"/>
      <c r="Q256" s="26"/>
      <c r="R256" s="26"/>
    </row>
    <row r="257" spans="4:18" ht="14.25">
      <c r="D257" s="26"/>
      <c r="E257" s="26"/>
      <c r="F257" s="26"/>
      <c r="G257" s="35"/>
      <c r="H257" s="36"/>
      <c r="I257" s="26"/>
      <c r="J257" s="26"/>
      <c r="K257" s="26"/>
      <c r="L257" s="26"/>
      <c r="M257" s="26"/>
      <c r="N257" s="26"/>
      <c r="O257" s="26"/>
      <c r="P257" s="26"/>
      <c r="Q257" s="26"/>
      <c r="R257" s="26"/>
    </row>
    <row r="258" spans="4:18" ht="14.25">
      <c r="D258" s="26"/>
      <c r="E258" s="26"/>
      <c r="F258" s="26"/>
      <c r="G258" s="35"/>
      <c r="H258" s="36"/>
      <c r="I258" s="26"/>
      <c r="J258" s="26"/>
      <c r="K258" s="26"/>
      <c r="L258" s="26"/>
      <c r="M258" s="26"/>
      <c r="N258" s="26"/>
      <c r="O258" s="26"/>
      <c r="P258" s="26"/>
      <c r="Q258" s="26"/>
      <c r="R258" s="26"/>
    </row>
    <row r="259" spans="4:18" ht="14.25">
      <c r="D259" s="26"/>
      <c r="E259" s="26"/>
      <c r="F259" s="26"/>
      <c r="G259" s="35"/>
      <c r="H259" s="36"/>
      <c r="I259" s="26"/>
      <c r="J259" s="26"/>
      <c r="K259" s="26"/>
      <c r="L259" s="26"/>
      <c r="M259" s="26"/>
      <c r="N259" s="26"/>
      <c r="O259" s="26"/>
      <c r="P259" s="26"/>
      <c r="Q259" s="26"/>
      <c r="R259" s="26"/>
    </row>
    <row r="260" spans="4:18" ht="14.25">
      <c r="D260" s="26"/>
      <c r="E260" s="26"/>
      <c r="F260" s="26"/>
      <c r="G260" s="35"/>
      <c r="H260" s="36"/>
      <c r="I260" s="26"/>
      <c r="J260" s="26"/>
      <c r="K260" s="26"/>
      <c r="L260" s="26"/>
      <c r="M260" s="26"/>
      <c r="N260" s="26"/>
      <c r="O260" s="26"/>
      <c r="P260" s="26"/>
      <c r="Q260" s="26"/>
      <c r="R260" s="26"/>
    </row>
    <row r="261" spans="4:18" ht="14.25">
      <c r="D261" s="26"/>
      <c r="E261" s="26"/>
      <c r="F261" s="26"/>
      <c r="G261" s="35"/>
      <c r="H261" s="36"/>
      <c r="I261" s="26"/>
      <c r="J261" s="26"/>
      <c r="K261" s="26"/>
      <c r="L261" s="26"/>
      <c r="M261" s="26"/>
      <c r="N261" s="26"/>
      <c r="O261" s="26"/>
      <c r="P261" s="26"/>
      <c r="Q261" s="26"/>
      <c r="R261" s="26"/>
    </row>
    <row r="262" spans="4:18" ht="14.25">
      <c r="D262" s="26"/>
      <c r="E262" s="26"/>
      <c r="F262" s="26"/>
      <c r="G262" s="35"/>
      <c r="H262" s="36"/>
      <c r="I262" s="26"/>
      <c r="J262" s="26"/>
      <c r="K262" s="26"/>
      <c r="L262" s="26"/>
      <c r="M262" s="26"/>
      <c r="N262" s="26"/>
      <c r="O262" s="26"/>
      <c r="P262" s="26"/>
      <c r="Q262" s="26"/>
      <c r="R262" s="26"/>
    </row>
    <row r="263" spans="4:18" ht="14.25">
      <c r="D263" s="26"/>
      <c r="E263" s="26"/>
      <c r="F263" s="26"/>
      <c r="G263" s="35"/>
      <c r="H263" s="36"/>
      <c r="I263" s="26"/>
      <c r="J263" s="26"/>
      <c r="K263" s="26"/>
      <c r="L263" s="26"/>
      <c r="M263" s="26"/>
      <c r="N263" s="26"/>
      <c r="O263" s="26"/>
      <c r="P263" s="26"/>
      <c r="Q263" s="26"/>
      <c r="R263" s="26"/>
    </row>
    <row r="264" spans="4:18" ht="14.25">
      <c r="D264" s="26"/>
      <c r="E264" s="26"/>
      <c r="F264" s="26"/>
      <c r="G264" s="35"/>
      <c r="H264" s="36"/>
      <c r="I264" s="26"/>
      <c r="J264" s="26"/>
      <c r="K264" s="26"/>
      <c r="L264" s="26"/>
      <c r="M264" s="26"/>
      <c r="N264" s="26"/>
      <c r="O264" s="26"/>
      <c r="P264" s="26"/>
      <c r="Q264" s="26"/>
      <c r="R264" s="26"/>
    </row>
    <row r="265" spans="4:18" ht="14.25">
      <c r="D265" s="26"/>
      <c r="E265" s="26"/>
      <c r="F265" s="26"/>
      <c r="G265" s="35"/>
      <c r="H265" s="36"/>
      <c r="I265" s="26"/>
      <c r="J265" s="26"/>
      <c r="K265" s="26"/>
      <c r="L265" s="26"/>
      <c r="M265" s="26"/>
      <c r="N265" s="26"/>
      <c r="O265" s="26"/>
      <c r="P265" s="26"/>
      <c r="Q265" s="26"/>
      <c r="R265" s="26"/>
    </row>
    <row r="266" spans="4:18" ht="14.25">
      <c r="D266" s="26"/>
      <c r="E266" s="26"/>
      <c r="F266" s="26"/>
      <c r="G266" s="35"/>
      <c r="H266" s="36"/>
      <c r="I266" s="26"/>
      <c r="J266" s="26"/>
      <c r="K266" s="26"/>
      <c r="L266" s="26"/>
      <c r="M266" s="26"/>
      <c r="N266" s="26"/>
      <c r="O266" s="26"/>
      <c r="P266" s="26"/>
      <c r="Q266" s="26"/>
      <c r="R266" s="26"/>
    </row>
    <row r="267" spans="4:18" ht="14.25">
      <c r="D267" s="26"/>
      <c r="E267" s="26"/>
      <c r="F267" s="26"/>
      <c r="G267" s="35"/>
      <c r="H267" s="36"/>
      <c r="I267" s="26"/>
      <c r="J267" s="26"/>
      <c r="K267" s="26"/>
      <c r="L267" s="26"/>
      <c r="M267" s="26"/>
      <c r="N267" s="26"/>
      <c r="O267" s="26"/>
      <c r="P267" s="26"/>
      <c r="Q267" s="26"/>
      <c r="R267" s="26"/>
    </row>
    <row r="268" spans="4:18" ht="14.25">
      <c r="D268" s="26"/>
      <c r="E268" s="26"/>
      <c r="F268" s="26"/>
      <c r="G268" s="35"/>
      <c r="H268" s="36"/>
      <c r="I268" s="26"/>
      <c r="J268" s="26"/>
      <c r="K268" s="26"/>
      <c r="L268" s="26"/>
      <c r="M268" s="26"/>
      <c r="N268" s="26"/>
      <c r="O268" s="26"/>
      <c r="P268" s="26"/>
      <c r="Q268" s="26"/>
      <c r="R268" s="26"/>
    </row>
    <row r="269" spans="4:18" ht="14.25">
      <c r="D269" s="26"/>
      <c r="E269" s="26"/>
      <c r="F269" s="26"/>
      <c r="G269" s="35"/>
      <c r="H269" s="36"/>
      <c r="I269" s="26"/>
      <c r="J269" s="26"/>
      <c r="K269" s="26"/>
      <c r="L269" s="26"/>
      <c r="M269" s="26"/>
      <c r="N269" s="26"/>
      <c r="O269" s="26"/>
      <c r="P269" s="26"/>
      <c r="Q269" s="26"/>
      <c r="R269" s="26"/>
    </row>
    <row r="270" spans="4:18" ht="14.25">
      <c r="D270" s="26"/>
      <c r="E270" s="26"/>
      <c r="F270" s="26"/>
      <c r="G270" s="35"/>
      <c r="H270" s="36"/>
      <c r="I270" s="26"/>
      <c r="J270" s="26"/>
      <c r="K270" s="26"/>
      <c r="L270" s="26"/>
      <c r="M270" s="26"/>
      <c r="N270" s="26"/>
      <c r="O270" s="26"/>
      <c r="P270" s="26"/>
      <c r="Q270" s="26"/>
      <c r="R270" s="26"/>
    </row>
    <row r="271" spans="4:18" ht="14.25">
      <c r="D271" s="26"/>
      <c r="E271" s="26"/>
      <c r="F271" s="26"/>
      <c r="G271" s="35"/>
      <c r="H271" s="36"/>
      <c r="I271" s="26"/>
      <c r="J271" s="26"/>
      <c r="K271" s="26"/>
      <c r="L271" s="26"/>
      <c r="M271" s="26"/>
      <c r="N271" s="26"/>
      <c r="O271" s="26"/>
      <c r="P271" s="26"/>
      <c r="Q271" s="26"/>
      <c r="R271" s="26"/>
    </row>
    <row r="272" spans="4:18" ht="14.25">
      <c r="D272" s="26"/>
      <c r="E272" s="26"/>
      <c r="F272" s="26"/>
      <c r="G272" s="35"/>
      <c r="H272" s="36"/>
      <c r="I272" s="26"/>
      <c r="J272" s="26"/>
      <c r="K272" s="26"/>
      <c r="L272" s="26"/>
      <c r="M272" s="26"/>
      <c r="N272" s="26"/>
      <c r="O272" s="26"/>
      <c r="P272" s="26"/>
      <c r="Q272" s="26"/>
      <c r="R272" s="26"/>
    </row>
    <row r="273" spans="4:18" ht="14.25">
      <c r="D273" s="26"/>
      <c r="E273" s="26"/>
      <c r="F273" s="26"/>
      <c r="G273" s="35"/>
      <c r="H273" s="36"/>
      <c r="I273" s="26"/>
      <c r="J273" s="26"/>
      <c r="K273" s="26"/>
      <c r="L273" s="26"/>
      <c r="M273" s="26"/>
      <c r="N273" s="26"/>
      <c r="O273" s="26"/>
      <c r="P273" s="26"/>
      <c r="Q273" s="26"/>
      <c r="R273" s="26"/>
    </row>
    <row r="274" spans="4:18" ht="14.25">
      <c r="D274" s="26"/>
      <c r="E274" s="26"/>
      <c r="F274" s="26"/>
      <c r="G274" s="35"/>
      <c r="H274" s="36"/>
      <c r="I274" s="26"/>
      <c r="J274" s="26"/>
      <c r="K274" s="26"/>
      <c r="L274" s="26"/>
      <c r="M274" s="26"/>
      <c r="N274" s="26"/>
      <c r="O274" s="26"/>
      <c r="P274" s="26"/>
      <c r="Q274" s="26"/>
      <c r="R274" s="26"/>
    </row>
    <row r="275" spans="4:18" ht="14.25">
      <c r="D275" s="26"/>
      <c r="E275" s="26"/>
      <c r="F275" s="26"/>
      <c r="G275" s="35"/>
      <c r="H275" s="36"/>
      <c r="I275" s="26"/>
      <c r="J275" s="26"/>
      <c r="K275" s="26"/>
      <c r="L275" s="26"/>
      <c r="M275" s="26"/>
      <c r="N275" s="26"/>
      <c r="O275" s="26"/>
      <c r="P275" s="26"/>
      <c r="Q275" s="26"/>
      <c r="R275" s="26"/>
    </row>
    <row r="276" spans="4:18" ht="14.25">
      <c r="D276" s="26"/>
      <c r="E276" s="26"/>
      <c r="F276" s="26"/>
      <c r="G276" s="35"/>
      <c r="H276" s="36"/>
      <c r="I276" s="26"/>
      <c r="J276" s="26"/>
      <c r="K276" s="26"/>
      <c r="L276" s="26"/>
      <c r="M276" s="26"/>
      <c r="N276" s="26"/>
      <c r="O276" s="26"/>
      <c r="P276" s="26"/>
      <c r="Q276" s="26"/>
      <c r="R276" s="26"/>
    </row>
    <row r="277" spans="4:18" ht="14.25">
      <c r="D277" s="26"/>
      <c r="E277" s="26"/>
      <c r="F277" s="26"/>
      <c r="G277" s="35"/>
      <c r="H277" s="36"/>
      <c r="I277" s="26"/>
      <c r="J277" s="26"/>
      <c r="K277" s="26"/>
      <c r="L277" s="26"/>
      <c r="M277" s="26"/>
      <c r="N277" s="26"/>
      <c r="O277" s="26"/>
      <c r="P277" s="26"/>
      <c r="Q277" s="26"/>
      <c r="R277" s="26"/>
    </row>
    <row r="278" spans="4:18" ht="14.25">
      <c r="D278" s="26"/>
      <c r="E278" s="26"/>
      <c r="F278" s="26"/>
      <c r="G278" s="35"/>
      <c r="H278" s="36"/>
      <c r="I278" s="26"/>
      <c r="J278" s="26"/>
      <c r="K278" s="26"/>
      <c r="L278" s="26"/>
      <c r="M278" s="26"/>
      <c r="N278" s="26"/>
      <c r="O278" s="26"/>
      <c r="P278" s="26"/>
      <c r="Q278" s="26"/>
      <c r="R278" s="26"/>
    </row>
    <row r="279" spans="4:18" ht="14.25">
      <c r="D279" s="26"/>
      <c r="E279" s="26"/>
      <c r="F279" s="26"/>
      <c r="G279" s="35"/>
      <c r="H279" s="36"/>
      <c r="I279" s="26"/>
      <c r="J279" s="26"/>
      <c r="K279" s="26"/>
      <c r="L279" s="26"/>
      <c r="M279" s="26"/>
      <c r="N279" s="26"/>
      <c r="O279" s="26"/>
      <c r="P279" s="26"/>
      <c r="Q279" s="26"/>
      <c r="R279" s="26"/>
    </row>
    <row r="280" spans="4:18" ht="14.25">
      <c r="D280" s="26"/>
      <c r="E280" s="26"/>
      <c r="F280" s="26"/>
      <c r="G280" s="35"/>
      <c r="H280" s="36"/>
      <c r="I280" s="26"/>
      <c r="J280" s="26"/>
      <c r="K280" s="26"/>
      <c r="L280" s="26"/>
      <c r="M280" s="26"/>
      <c r="N280" s="26"/>
      <c r="O280" s="26"/>
      <c r="P280" s="26"/>
      <c r="Q280" s="26"/>
      <c r="R280" s="26"/>
    </row>
    <row r="281" spans="4:18" ht="14.25">
      <c r="D281" s="26"/>
      <c r="E281" s="26"/>
      <c r="F281" s="26"/>
      <c r="G281" s="35"/>
      <c r="H281" s="36"/>
      <c r="I281" s="26"/>
      <c r="J281" s="26"/>
      <c r="K281" s="26"/>
      <c r="L281" s="26"/>
      <c r="M281" s="26"/>
      <c r="N281" s="26"/>
      <c r="O281" s="26"/>
      <c r="P281" s="26"/>
      <c r="Q281" s="26"/>
      <c r="R281" s="26"/>
    </row>
    <row r="282" spans="4:18" ht="14.25">
      <c r="D282" s="26"/>
      <c r="E282" s="26"/>
      <c r="F282" s="26"/>
      <c r="G282" s="35"/>
      <c r="H282" s="36"/>
      <c r="I282" s="26"/>
      <c r="J282" s="26"/>
      <c r="K282" s="26"/>
      <c r="L282" s="26"/>
      <c r="M282" s="26"/>
      <c r="N282" s="26"/>
      <c r="O282" s="26"/>
      <c r="P282" s="26"/>
      <c r="Q282" s="26"/>
      <c r="R282" s="26"/>
    </row>
    <row r="283" spans="4:18" ht="14.25">
      <c r="D283" s="26"/>
      <c r="E283" s="26"/>
      <c r="F283" s="26"/>
      <c r="G283" s="35"/>
      <c r="H283" s="36"/>
      <c r="I283" s="26"/>
      <c r="J283" s="26"/>
      <c r="K283" s="26"/>
      <c r="L283" s="26"/>
      <c r="M283" s="26"/>
      <c r="N283" s="26"/>
      <c r="O283" s="26"/>
      <c r="P283" s="26"/>
      <c r="Q283" s="26"/>
      <c r="R283" s="26"/>
    </row>
    <row r="284" spans="4:18" ht="14.25">
      <c r="D284" s="26"/>
      <c r="E284" s="26"/>
      <c r="F284" s="26"/>
      <c r="G284" s="35"/>
      <c r="H284" s="36"/>
      <c r="I284" s="26"/>
      <c r="J284" s="26"/>
      <c r="K284" s="26"/>
      <c r="L284" s="26"/>
      <c r="M284" s="26"/>
      <c r="N284" s="26"/>
      <c r="O284" s="26"/>
      <c r="P284" s="26"/>
      <c r="Q284" s="26"/>
      <c r="R284" s="26"/>
    </row>
    <row r="285" spans="4:18" ht="14.25">
      <c r="D285" s="26"/>
      <c r="E285" s="26"/>
      <c r="F285" s="26"/>
      <c r="G285" s="35"/>
      <c r="H285" s="36"/>
      <c r="I285" s="26"/>
      <c r="J285" s="26"/>
      <c r="K285" s="26"/>
      <c r="L285" s="26"/>
      <c r="M285" s="26"/>
      <c r="N285" s="26"/>
      <c r="O285" s="26"/>
      <c r="P285" s="26"/>
      <c r="Q285" s="26"/>
      <c r="R285" s="26"/>
    </row>
    <row r="286" spans="4:18" ht="14.25">
      <c r="D286" s="26"/>
      <c r="E286" s="26"/>
      <c r="F286" s="26"/>
      <c r="G286" s="35"/>
      <c r="H286" s="36"/>
      <c r="I286" s="26"/>
      <c r="J286" s="26"/>
      <c r="K286" s="26"/>
      <c r="L286" s="26"/>
      <c r="M286" s="26"/>
      <c r="N286" s="26"/>
      <c r="O286" s="26"/>
      <c r="P286" s="26"/>
      <c r="Q286" s="26"/>
      <c r="R286" s="26"/>
    </row>
    <row r="287" spans="4:18" ht="14.25">
      <c r="D287" s="26"/>
      <c r="E287" s="26"/>
      <c r="F287" s="26"/>
      <c r="G287" s="35"/>
      <c r="H287" s="36"/>
      <c r="I287" s="26"/>
      <c r="J287" s="26"/>
      <c r="K287" s="26"/>
      <c r="L287" s="26"/>
      <c r="M287" s="26"/>
      <c r="N287" s="26"/>
      <c r="O287" s="26"/>
      <c r="P287" s="26"/>
      <c r="Q287" s="26"/>
      <c r="R287" s="26"/>
    </row>
    <row r="288" spans="4:18" ht="14.25">
      <c r="D288" s="26"/>
      <c r="E288" s="26"/>
      <c r="F288" s="26"/>
      <c r="G288" s="35"/>
      <c r="H288" s="36"/>
      <c r="I288" s="26"/>
      <c r="J288" s="26"/>
      <c r="K288" s="26"/>
      <c r="L288" s="26"/>
      <c r="M288" s="26"/>
      <c r="N288" s="26"/>
      <c r="O288" s="26"/>
      <c r="P288" s="26"/>
      <c r="Q288" s="26"/>
      <c r="R288" s="26"/>
    </row>
    <row r="289" spans="4:18" ht="14.25">
      <c r="D289" s="26"/>
      <c r="E289" s="26"/>
      <c r="F289" s="26"/>
      <c r="G289" s="35"/>
      <c r="H289" s="36"/>
      <c r="I289" s="26"/>
      <c r="J289" s="26"/>
      <c r="K289" s="26"/>
      <c r="L289" s="26"/>
      <c r="M289" s="26"/>
      <c r="N289" s="26"/>
      <c r="O289" s="26"/>
      <c r="P289" s="26"/>
      <c r="Q289" s="26"/>
      <c r="R289" s="26"/>
    </row>
    <row r="290" spans="4:18" ht="14.25">
      <c r="D290" s="26"/>
      <c r="E290" s="26"/>
      <c r="F290" s="26"/>
      <c r="G290" s="35"/>
      <c r="H290" s="36"/>
      <c r="I290" s="26"/>
      <c r="J290" s="26"/>
      <c r="K290" s="26"/>
      <c r="L290" s="26"/>
      <c r="M290" s="26"/>
      <c r="N290" s="26"/>
      <c r="O290" s="26"/>
      <c r="P290" s="26"/>
      <c r="Q290" s="26"/>
      <c r="R290" s="26"/>
    </row>
    <row r="291" spans="4:18" ht="14.25">
      <c r="D291" s="26"/>
      <c r="E291" s="26"/>
      <c r="F291" s="26"/>
      <c r="G291" s="35"/>
      <c r="H291" s="36"/>
      <c r="I291" s="26"/>
      <c r="J291" s="26"/>
      <c r="K291" s="26"/>
      <c r="L291" s="26"/>
      <c r="M291" s="26"/>
      <c r="N291" s="26"/>
      <c r="O291" s="26"/>
      <c r="P291" s="26"/>
      <c r="Q291" s="26"/>
      <c r="R291" s="26"/>
    </row>
    <row r="292" spans="4:18" ht="14.25">
      <c r="D292" s="26"/>
      <c r="E292" s="26"/>
      <c r="F292" s="26"/>
      <c r="G292" s="35"/>
      <c r="H292" s="36"/>
      <c r="I292" s="26"/>
      <c r="J292" s="26"/>
      <c r="K292" s="26"/>
      <c r="L292" s="26"/>
      <c r="M292" s="26"/>
      <c r="N292" s="26"/>
      <c r="O292" s="26"/>
      <c r="P292" s="26"/>
      <c r="Q292" s="26"/>
      <c r="R292" s="26"/>
    </row>
    <row r="293" spans="4:18" ht="14.25">
      <c r="D293" s="26"/>
      <c r="E293" s="26"/>
      <c r="F293" s="26"/>
      <c r="G293" s="35"/>
      <c r="H293" s="36"/>
      <c r="I293" s="26"/>
      <c r="J293" s="26"/>
      <c r="K293" s="26"/>
      <c r="L293" s="26"/>
      <c r="M293" s="26"/>
      <c r="N293" s="26"/>
      <c r="O293" s="26"/>
      <c r="P293" s="26"/>
      <c r="Q293" s="26"/>
      <c r="R293" s="26"/>
    </row>
    <row r="294" spans="4:18" ht="14.25">
      <c r="D294" s="26"/>
      <c r="E294" s="26"/>
      <c r="F294" s="26"/>
      <c r="G294" s="35"/>
      <c r="H294" s="36"/>
      <c r="I294" s="26"/>
      <c r="J294" s="26"/>
      <c r="K294" s="26"/>
      <c r="L294" s="26"/>
      <c r="M294" s="26"/>
      <c r="N294" s="26"/>
      <c r="O294" s="26"/>
      <c r="P294" s="26"/>
      <c r="Q294" s="26"/>
      <c r="R294" s="26"/>
    </row>
    <row r="295" spans="4:18" ht="14.25">
      <c r="D295" s="26"/>
      <c r="E295" s="26"/>
      <c r="F295" s="26"/>
      <c r="G295" s="35"/>
      <c r="H295" s="36"/>
      <c r="I295" s="26"/>
      <c r="J295" s="26"/>
      <c r="K295" s="26"/>
      <c r="L295" s="26"/>
      <c r="M295" s="26"/>
      <c r="N295" s="26"/>
      <c r="O295" s="26"/>
      <c r="P295" s="26"/>
      <c r="Q295" s="26"/>
      <c r="R295" s="26"/>
    </row>
    <row r="296" spans="4:18" ht="14.25">
      <c r="D296" s="26"/>
      <c r="E296" s="26"/>
      <c r="F296" s="26"/>
      <c r="G296" s="35"/>
      <c r="H296" s="36"/>
      <c r="I296" s="26"/>
      <c r="J296" s="26"/>
      <c r="K296" s="26"/>
      <c r="L296" s="26"/>
      <c r="M296" s="26"/>
      <c r="N296" s="26"/>
      <c r="O296" s="26"/>
      <c r="P296" s="26"/>
      <c r="Q296" s="26"/>
      <c r="R296" s="26"/>
    </row>
    <row r="297" spans="4:18" ht="14.25">
      <c r="D297" s="26"/>
      <c r="E297" s="26"/>
      <c r="F297" s="26"/>
      <c r="G297" s="35"/>
      <c r="H297" s="36"/>
      <c r="I297" s="26"/>
      <c r="J297" s="26"/>
      <c r="K297" s="26"/>
      <c r="L297" s="26"/>
      <c r="M297" s="26"/>
      <c r="N297" s="26"/>
      <c r="O297" s="26"/>
      <c r="P297" s="26"/>
      <c r="Q297" s="26"/>
      <c r="R297" s="26"/>
    </row>
    <row r="298" spans="4:18" ht="14.25">
      <c r="D298" s="26"/>
      <c r="E298" s="26"/>
      <c r="F298" s="26"/>
      <c r="G298" s="35"/>
      <c r="H298" s="36"/>
      <c r="I298" s="26"/>
      <c r="J298" s="26"/>
      <c r="K298" s="26"/>
      <c r="L298" s="26"/>
      <c r="M298" s="26"/>
      <c r="N298" s="26"/>
      <c r="O298" s="26"/>
      <c r="P298" s="26"/>
      <c r="Q298" s="26"/>
      <c r="R298" s="26"/>
    </row>
    <row r="299" spans="4:18" ht="14.25">
      <c r="D299" s="26"/>
      <c r="E299" s="26"/>
      <c r="F299" s="26"/>
      <c r="G299" s="35"/>
      <c r="H299" s="36"/>
      <c r="I299" s="26"/>
      <c r="J299" s="26"/>
      <c r="K299" s="26"/>
      <c r="L299" s="26"/>
      <c r="M299" s="26"/>
      <c r="N299" s="26"/>
      <c r="O299" s="26"/>
      <c r="P299" s="26"/>
      <c r="Q299" s="26"/>
      <c r="R299" s="26"/>
    </row>
    <row r="300" spans="4:18" ht="14.25">
      <c r="D300" s="26"/>
      <c r="E300" s="26"/>
      <c r="F300" s="26"/>
      <c r="G300" s="35"/>
      <c r="H300" s="36"/>
      <c r="I300" s="26"/>
      <c r="J300" s="26"/>
      <c r="K300" s="26"/>
      <c r="L300" s="26"/>
      <c r="M300" s="26"/>
      <c r="N300" s="26"/>
      <c r="O300" s="26"/>
      <c r="P300" s="26"/>
      <c r="Q300" s="26"/>
      <c r="R300" s="26"/>
    </row>
    <row r="301" spans="4:18" ht="14.25">
      <c r="D301" s="26"/>
      <c r="E301" s="26"/>
      <c r="F301" s="26"/>
      <c r="G301" s="35"/>
      <c r="H301" s="36"/>
      <c r="I301" s="26"/>
      <c r="J301" s="26"/>
      <c r="K301" s="26"/>
      <c r="L301" s="26"/>
      <c r="M301" s="26"/>
      <c r="N301" s="26"/>
      <c r="O301" s="26"/>
      <c r="P301" s="26"/>
      <c r="Q301" s="26"/>
      <c r="R301" s="26"/>
    </row>
    <row r="302" spans="4:18" ht="14.25">
      <c r="D302" s="26"/>
      <c r="E302" s="26"/>
      <c r="F302" s="26"/>
      <c r="G302" s="35"/>
      <c r="H302" s="36"/>
      <c r="I302" s="26"/>
      <c r="J302" s="26"/>
      <c r="K302" s="26"/>
      <c r="L302" s="26"/>
      <c r="M302" s="26"/>
      <c r="N302" s="26"/>
      <c r="O302" s="26"/>
      <c r="P302" s="26"/>
      <c r="Q302" s="26"/>
      <c r="R302" s="26"/>
    </row>
    <row r="303" spans="4:18" ht="14.25">
      <c r="D303" s="26"/>
      <c r="E303" s="26"/>
      <c r="F303" s="26"/>
      <c r="G303" s="35"/>
      <c r="H303" s="36"/>
      <c r="I303" s="26"/>
      <c r="J303" s="26"/>
      <c r="K303" s="26"/>
      <c r="L303" s="26"/>
      <c r="M303" s="26"/>
      <c r="N303" s="26"/>
      <c r="O303" s="26"/>
      <c r="P303" s="26"/>
      <c r="Q303" s="26"/>
      <c r="R303" s="26"/>
    </row>
    <row r="304" spans="4:18" ht="14.25">
      <c r="D304" s="26"/>
      <c r="E304" s="26"/>
      <c r="F304" s="26"/>
      <c r="G304" s="35"/>
      <c r="H304" s="36"/>
      <c r="I304" s="26"/>
      <c r="J304" s="26"/>
      <c r="K304" s="26"/>
      <c r="L304" s="26"/>
      <c r="M304" s="26"/>
      <c r="N304" s="26"/>
      <c r="O304" s="26"/>
      <c r="P304" s="26"/>
      <c r="Q304" s="26"/>
      <c r="R304" s="26"/>
    </row>
    <row r="305" spans="4:18" ht="14.25">
      <c r="D305" s="26"/>
      <c r="E305" s="26"/>
      <c r="F305" s="26"/>
      <c r="G305" s="35"/>
      <c r="H305" s="36"/>
      <c r="I305" s="26"/>
      <c r="J305" s="26"/>
      <c r="K305" s="26"/>
      <c r="L305" s="26"/>
      <c r="M305" s="26"/>
      <c r="N305" s="26"/>
      <c r="O305" s="26"/>
      <c r="P305" s="26"/>
      <c r="Q305" s="26"/>
      <c r="R305" s="26"/>
    </row>
    <row r="306" spans="4:18" ht="14.25">
      <c r="D306" s="26"/>
      <c r="E306" s="26"/>
      <c r="F306" s="26"/>
      <c r="G306" s="35"/>
      <c r="H306" s="36"/>
      <c r="I306" s="26"/>
      <c r="J306" s="26"/>
      <c r="K306" s="26"/>
      <c r="L306" s="26"/>
      <c r="M306" s="26"/>
      <c r="N306" s="26"/>
      <c r="O306" s="26"/>
      <c r="P306" s="26"/>
      <c r="Q306" s="26"/>
      <c r="R306" s="26"/>
    </row>
    <row r="307" spans="4:18" ht="14.25">
      <c r="D307" s="26"/>
      <c r="E307" s="26"/>
      <c r="F307" s="26"/>
      <c r="G307" s="35"/>
      <c r="H307" s="36"/>
      <c r="I307" s="26"/>
      <c r="J307" s="26"/>
      <c r="K307" s="26"/>
      <c r="L307" s="26"/>
      <c r="M307" s="26"/>
      <c r="N307" s="26"/>
      <c r="O307" s="26"/>
      <c r="P307" s="26"/>
      <c r="Q307" s="26"/>
      <c r="R307" s="26"/>
    </row>
    <row r="308" spans="4:18" ht="14.25">
      <c r="D308" s="26"/>
      <c r="E308" s="26"/>
      <c r="F308" s="26"/>
      <c r="G308" s="35"/>
      <c r="H308" s="36"/>
      <c r="I308" s="26"/>
      <c r="J308" s="26"/>
      <c r="K308" s="26"/>
      <c r="L308" s="26"/>
      <c r="M308" s="26"/>
      <c r="N308" s="26"/>
      <c r="O308" s="26"/>
      <c r="P308" s="26"/>
      <c r="Q308" s="26"/>
      <c r="R308" s="26"/>
    </row>
    <row r="309" spans="4:18" ht="14.25">
      <c r="D309" s="26"/>
      <c r="E309" s="26"/>
      <c r="F309" s="26"/>
      <c r="G309" s="35"/>
      <c r="H309" s="36"/>
      <c r="I309" s="26"/>
      <c r="J309" s="26"/>
      <c r="K309" s="26"/>
      <c r="L309" s="26"/>
      <c r="M309" s="26"/>
      <c r="N309" s="26"/>
      <c r="O309" s="26"/>
      <c r="P309" s="26"/>
      <c r="Q309" s="26"/>
      <c r="R309" s="26"/>
    </row>
    <row r="310" spans="4:18" ht="14.25">
      <c r="D310" s="26"/>
      <c r="E310" s="26"/>
      <c r="F310" s="26"/>
      <c r="G310" s="35"/>
      <c r="H310" s="36"/>
      <c r="I310" s="26"/>
      <c r="J310" s="26"/>
      <c r="K310" s="26"/>
      <c r="L310" s="26"/>
      <c r="M310" s="26"/>
      <c r="N310" s="26"/>
      <c r="O310" s="26"/>
      <c r="P310" s="26"/>
      <c r="Q310" s="26"/>
      <c r="R310" s="26"/>
    </row>
    <row r="311" spans="4:18" ht="14.25">
      <c r="D311" s="26"/>
      <c r="E311" s="26"/>
      <c r="F311" s="26"/>
      <c r="G311" s="35"/>
      <c r="H311" s="36"/>
      <c r="I311" s="26"/>
      <c r="J311" s="26"/>
      <c r="K311" s="26"/>
      <c r="L311" s="26"/>
      <c r="M311" s="26"/>
      <c r="N311" s="26"/>
      <c r="O311" s="26"/>
      <c r="P311" s="26"/>
      <c r="Q311" s="26"/>
      <c r="R311" s="26"/>
    </row>
    <row r="312" spans="4:18" ht="14.25">
      <c r="D312" s="26"/>
      <c r="E312" s="26"/>
      <c r="F312" s="26"/>
      <c r="G312" s="35"/>
      <c r="H312" s="36"/>
      <c r="I312" s="26"/>
      <c r="J312" s="26"/>
      <c r="K312" s="26"/>
      <c r="L312" s="26"/>
      <c r="M312" s="26"/>
      <c r="N312" s="26"/>
      <c r="O312" s="26"/>
      <c r="P312" s="26"/>
      <c r="Q312" s="26"/>
      <c r="R312" s="26"/>
    </row>
    <row r="313" spans="4:18" ht="14.25">
      <c r="D313" s="26"/>
      <c r="E313" s="26"/>
      <c r="F313" s="26"/>
      <c r="G313" s="35"/>
      <c r="H313" s="36"/>
      <c r="I313" s="26"/>
      <c r="J313" s="26"/>
      <c r="K313" s="26"/>
      <c r="L313" s="26"/>
      <c r="M313" s="26"/>
      <c r="N313" s="26"/>
      <c r="O313" s="26"/>
      <c r="P313" s="26"/>
      <c r="Q313" s="26"/>
      <c r="R313" s="26"/>
    </row>
    <row r="314" spans="4:18" ht="14.25">
      <c r="D314" s="26"/>
      <c r="E314" s="26"/>
      <c r="F314" s="26"/>
      <c r="G314" s="35"/>
      <c r="H314" s="36"/>
      <c r="I314" s="26"/>
      <c r="J314" s="26"/>
      <c r="K314" s="26"/>
      <c r="L314" s="26"/>
      <c r="M314" s="26"/>
      <c r="N314" s="26"/>
      <c r="O314" s="26"/>
      <c r="P314" s="26"/>
      <c r="Q314" s="26"/>
      <c r="R314" s="26"/>
    </row>
    <row r="315" spans="4:18" ht="14.25">
      <c r="D315" s="26"/>
      <c r="E315" s="26"/>
      <c r="F315" s="26"/>
      <c r="G315" s="35"/>
      <c r="H315" s="36"/>
      <c r="I315" s="26"/>
      <c r="J315" s="26"/>
      <c r="K315" s="26"/>
      <c r="L315" s="26"/>
      <c r="M315" s="26"/>
      <c r="N315" s="26"/>
      <c r="O315" s="26"/>
      <c r="P315" s="26"/>
      <c r="Q315" s="26"/>
      <c r="R315" s="26"/>
    </row>
    <row r="316" spans="4:18" ht="14.25">
      <c r="D316" s="26"/>
      <c r="E316" s="26"/>
      <c r="F316" s="26"/>
      <c r="G316" s="35"/>
      <c r="H316" s="36"/>
      <c r="I316" s="26"/>
      <c r="J316" s="26"/>
      <c r="K316" s="26"/>
      <c r="L316" s="26"/>
      <c r="M316" s="26"/>
      <c r="N316" s="26"/>
      <c r="O316" s="26"/>
      <c r="P316" s="26"/>
      <c r="Q316" s="26"/>
      <c r="R316" s="26"/>
    </row>
    <row r="317" spans="4:18" ht="14.25">
      <c r="D317" s="26"/>
      <c r="E317" s="26"/>
      <c r="F317" s="26"/>
      <c r="G317" s="35"/>
      <c r="H317" s="36"/>
      <c r="I317" s="26"/>
      <c r="J317" s="26"/>
      <c r="K317" s="26"/>
      <c r="L317" s="26"/>
      <c r="M317" s="26"/>
      <c r="N317" s="26"/>
      <c r="O317" s="26"/>
      <c r="P317" s="26"/>
      <c r="Q317" s="26"/>
      <c r="R317" s="26"/>
    </row>
    <row r="318" spans="4:18" ht="14.25">
      <c r="D318" s="26"/>
      <c r="E318" s="26"/>
      <c r="F318" s="26"/>
      <c r="G318" s="35"/>
      <c r="H318" s="36"/>
      <c r="I318" s="26"/>
      <c r="J318" s="26"/>
      <c r="K318" s="26"/>
      <c r="L318" s="26"/>
      <c r="M318" s="26"/>
      <c r="N318" s="26"/>
      <c r="O318" s="26"/>
      <c r="P318" s="26"/>
      <c r="Q318" s="26"/>
      <c r="R318" s="26"/>
    </row>
    <row r="319" spans="4:18" ht="14.25">
      <c r="D319" s="26"/>
      <c r="E319" s="26"/>
      <c r="F319" s="26"/>
      <c r="G319" s="35"/>
      <c r="H319" s="36"/>
      <c r="I319" s="26"/>
      <c r="J319" s="26"/>
      <c r="K319" s="26"/>
      <c r="L319" s="26"/>
      <c r="M319" s="26"/>
      <c r="N319" s="26"/>
      <c r="O319" s="26"/>
      <c r="P319" s="26"/>
      <c r="Q319" s="26"/>
      <c r="R319" s="26"/>
    </row>
    <row r="320" spans="4:18" ht="14.25">
      <c r="D320" s="26"/>
      <c r="E320" s="26"/>
      <c r="F320" s="26"/>
      <c r="G320" s="35"/>
      <c r="H320" s="36"/>
      <c r="I320" s="26"/>
      <c r="J320" s="26"/>
      <c r="K320" s="26"/>
      <c r="L320" s="26"/>
      <c r="M320" s="26"/>
      <c r="N320" s="26"/>
      <c r="O320" s="26"/>
      <c r="P320" s="26"/>
      <c r="Q320" s="26"/>
      <c r="R320" s="26"/>
    </row>
    <row r="321" spans="4:18" ht="14.25">
      <c r="D321" s="26"/>
      <c r="E321" s="26"/>
      <c r="F321" s="26"/>
      <c r="G321" s="35"/>
      <c r="H321" s="36"/>
      <c r="I321" s="26"/>
      <c r="J321" s="26"/>
      <c r="K321" s="26"/>
      <c r="L321" s="26"/>
      <c r="M321" s="26"/>
      <c r="N321" s="26"/>
      <c r="O321" s="26"/>
      <c r="P321" s="26"/>
      <c r="Q321" s="26"/>
      <c r="R321" s="26"/>
    </row>
    <row r="322" spans="4:18" ht="14.25">
      <c r="D322" s="26"/>
      <c r="E322" s="26"/>
      <c r="F322" s="26"/>
      <c r="G322" s="35"/>
      <c r="H322" s="36"/>
      <c r="I322" s="26"/>
      <c r="J322" s="26"/>
      <c r="K322" s="26"/>
      <c r="L322" s="26"/>
      <c r="M322" s="26"/>
      <c r="N322" s="26"/>
      <c r="O322" s="26"/>
      <c r="P322" s="26"/>
      <c r="Q322" s="26"/>
      <c r="R322" s="26"/>
    </row>
    <row r="323" spans="4:18" ht="14.25">
      <c r="D323" s="26"/>
      <c r="E323" s="26"/>
      <c r="F323" s="26"/>
      <c r="G323" s="35"/>
      <c r="H323" s="36"/>
      <c r="I323" s="26"/>
      <c r="J323" s="26"/>
      <c r="K323" s="26"/>
      <c r="L323" s="26"/>
      <c r="M323" s="26"/>
      <c r="N323" s="26"/>
      <c r="O323" s="26"/>
      <c r="P323" s="26"/>
      <c r="Q323" s="26"/>
      <c r="R323" s="26"/>
    </row>
    <row r="324" spans="4:18" ht="14.25">
      <c r="D324" s="26"/>
      <c r="E324" s="26"/>
      <c r="F324" s="26"/>
      <c r="G324" s="35"/>
      <c r="H324" s="36"/>
      <c r="I324" s="26"/>
      <c r="J324" s="26"/>
      <c r="K324" s="26"/>
      <c r="L324" s="26"/>
      <c r="M324" s="26"/>
      <c r="N324" s="26"/>
      <c r="O324" s="26"/>
      <c r="P324" s="26"/>
      <c r="Q324" s="26"/>
      <c r="R324" s="26"/>
    </row>
    <row r="325" spans="4:18" ht="14.25">
      <c r="D325" s="26"/>
      <c r="E325" s="26"/>
      <c r="F325" s="26"/>
      <c r="G325" s="35"/>
      <c r="H325" s="36"/>
      <c r="I325" s="26"/>
      <c r="J325" s="26"/>
      <c r="K325" s="26"/>
      <c r="L325" s="26"/>
      <c r="M325" s="26"/>
      <c r="N325" s="26"/>
      <c r="O325" s="26"/>
      <c r="P325" s="26"/>
      <c r="Q325" s="26"/>
      <c r="R325" s="26"/>
    </row>
    <row r="326" spans="4:18" ht="14.25">
      <c r="D326" s="26"/>
      <c r="E326" s="26"/>
      <c r="F326" s="26"/>
      <c r="G326" s="35"/>
      <c r="H326" s="36"/>
      <c r="I326" s="26"/>
      <c r="J326" s="26"/>
      <c r="K326" s="26"/>
      <c r="L326" s="26"/>
      <c r="M326" s="26"/>
      <c r="N326" s="26"/>
      <c r="O326" s="26"/>
      <c r="P326" s="26"/>
      <c r="Q326" s="26"/>
      <c r="R326" s="26"/>
    </row>
    <row r="327" spans="4:18" ht="14.25">
      <c r="D327" s="26"/>
      <c r="E327" s="26"/>
      <c r="F327" s="26"/>
      <c r="G327" s="35"/>
      <c r="H327" s="36"/>
      <c r="I327" s="26"/>
      <c r="J327" s="26"/>
      <c r="K327" s="26"/>
      <c r="L327" s="26"/>
      <c r="M327" s="26"/>
      <c r="N327" s="26"/>
      <c r="O327" s="26"/>
      <c r="P327" s="26"/>
      <c r="Q327" s="26"/>
      <c r="R327" s="26"/>
    </row>
    <row r="328" spans="4:18" ht="14.25">
      <c r="D328" s="26"/>
      <c r="E328" s="26"/>
      <c r="F328" s="26"/>
      <c r="G328" s="35"/>
      <c r="H328" s="36"/>
      <c r="I328" s="26"/>
      <c r="J328" s="26"/>
      <c r="K328" s="26"/>
      <c r="L328" s="26"/>
      <c r="M328" s="26"/>
      <c r="N328" s="26"/>
      <c r="O328" s="26"/>
      <c r="P328" s="26"/>
      <c r="Q328" s="26"/>
      <c r="R328" s="26"/>
    </row>
    <row r="329" spans="4:18" ht="14.25">
      <c r="D329" s="26"/>
      <c r="E329" s="26"/>
      <c r="F329" s="26"/>
      <c r="G329" s="35"/>
      <c r="H329" s="36"/>
      <c r="I329" s="26"/>
      <c r="J329" s="26"/>
      <c r="K329" s="26"/>
      <c r="L329" s="26"/>
      <c r="M329" s="26"/>
      <c r="N329" s="26"/>
      <c r="O329" s="26"/>
      <c r="P329" s="26"/>
      <c r="Q329" s="26"/>
      <c r="R329" s="26"/>
    </row>
    <row r="330" spans="4:18" ht="14.25">
      <c r="D330" s="26"/>
      <c r="E330" s="26"/>
      <c r="F330" s="26"/>
      <c r="G330" s="35"/>
      <c r="H330" s="36"/>
      <c r="I330" s="26"/>
      <c r="J330" s="26"/>
      <c r="K330" s="26"/>
      <c r="L330" s="26"/>
      <c r="M330" s="26"/>
      <c r="N330" s="26"/>
      <c r="O330" s="26"/>
      <c r="P330" s="26"/>
      <c r="Q330" s="26"/>
      <c r="R330" s="26"/>
    </row>
    <row r="331" spans="4:18" ht="14.25">
      <c r="D331" s="26"/>
      <c r="E331" s="26"/>
      <c r="F331" s="26"/>
      <c r="G331" s="35"/>
      <c r="H331" s="36"/>
      <c r="I331" s="26"/>
      <c r="J331" s="26"/>
      <c r="K331" s="26"/>
      <c r="L331" s="26"/>
      <c r="M331" s="26"/>
      <c r="N331" s="26"/>
      <c r="O331" s="26"/>
      <c r="P331" s="26"/>
      <c r="Q331" s="26"/>
      <c r="R331" s="26"/>
    </row>
    <row r="332" spans="4:18" ht="14.25">
      <c r="D332" s="26"/>
      <c r="E332" s="26"/>
      <c r="F332" s="26"/>
      <c r="G332" s="35"/>
      <c r="H332" s="36"/>
      <c r="I332" s="26"/>
      <c r="J332" s="26"/>
      <c r="K332" s="26"/>
      <c r="L332" s="26"/>
      <c r="M332" s="26"/>
      <c r="N332" s="26"/>
      <c r="O332" s="26"/>
      <c r="P332" s="26"/>
      <c r="Q332" s="26"/>
      <c r="R332" s="26"/>
    </row>
    <row r="333" spans="4:18" ht="14.25">
      <c r="D333" s="26"/>
      <c r="E333" s="26"/>
      <c r="F333" s="26"/>
      <c r="G333" s="35"/>
      <c r="H333" s="36"/>
      <c r="I333" s="26"/>
      <c r="J333" s="26"/>
      <c r="K333" s="26"/>
      <c r="L333" s="26"/>
      <c r="M333" s="26"/>
      <c r="N333" s="26"/>
      <c r="O333" s="26"/>
      <c r="P333" s="26"/>
      <c r="Q333" s="26"/>
      <c r="R333" s="26"/>
    </row>
    <row r="334" spans="4:18" ht="14.25">
      <c r="D334" s="26"/>
      <c r="E334" s="26"/>
      <c r="F334" s="26"/>
      <c r="G334" s="35"/>
      <c r="H334" s="36"/>
      <c r="I334" s="26"/>
      <c r="J334" s="26"/>
      <c r="K334" s="26"/>
      <c r="L334" s="26"/>
      <c r="M334" s="26"/>
      <c r="N334" s="26"/>
      <c r="O334" s="26"/>
      <c r="P334" s="26"/>
      <c r="Q334" s="26"/>
      <c r="R334" s="26"/>
    </row>
    <row r="335" spans="4:18" ht="14.25">
      <c r="D335" s="26"/>
      <c r="E335" s="26"/>
      <c r="F335" s="26"/>
      <c r="G335" s="35"/>
      <c r="H335" s="36"/>
      <c r="I335" s="26"/>
      <c r="J335" s="26"/>
      <c r="K335" s="26"/>
      <c r="L335" s="26"/>
      <c r="M335" s="26"/>
      <c r="N335" s="26"/>
      <c r="O335" s="26"/>
      <c r="P335" s="26"/>
      <c r="Q335" s="26"/>
      <c r="R335" s="26"/>
    </row>
    <row r="336" spans="4:18" ht="14.25">
      <c r="D336" s="26"/>
      <c r="E336" s="26"/>
      <c r="F336" s="26"/>
      <c r="G336" s="35"/>
      <c r="H336" s="36"/>
      <c r="I336" s="26"/>
      <c r="J336" s="26"/>
      <c r="K336" s="26"/>
      <c r="L336" s="26"/>
      <c r="M336" s="26"/>
      <c r="N336" s="26"/>
      <c r="O336" s="26"/>
      <c r="P336" s="26"/>
      <c r="Q336" s="26"/>
      <c r="R336" s="26"/>
    </row>
    <row r="337" spans="4:18" ht="14.25">
      <c r="D337" s="26"/>
      <c r="E337" s="26"/>
      <c r="F337" s="26"/>
      <c r="G337" s="35"/>
      <c r="H337" s="36"/>
      <c r="I337" s="26"/>
      <c r="J337" s="26"/>
      <c r="K337" s="26"/>
      <c r="L337" s="26"/>
      <c r="M337" s="26"/>
      <c r="N337" s="26"/>
      <c r="O337" s="26"/>
      <c r="P337" s="26"/>
      <c r="Q337" s="26"/>
      <c r="R337" s="26"/>
    </row>
    <row r="338" spans="4:18" ht="14.25">
      <c r="D338" s="26"/>
      <c r="E338" s="26"/>
      <c r="F338" s="26"/>
      <c r="G338" s="35"/>
      <c r="H338" s="36"/>
      <c r="I338" s="26"/>
      <c r="J338" s="26"/>
      <c r="K338" s="26"/>
      <c r="L338" s="26"/>
      <c r="M338" s="26"/>
      <c r="N338" s="26"/>
      <c r="O338" s="26"/>
      <c r="P338" s="26"/>
      <c r="Q338" s="26"/>
      <c r="R338" s="26"/>
    </row>
    <row r="339" spans="4:18" ht="14.25">
      <c r="D339" s="26"/>
      <c r="E339" s="26"/>
      <c r="F339" s="26"/>
      <c r="G339" s="35"/>
      <c r="H339" s="36"/>
      <c r="I339" s="26"/>
      <c r="J339" s="26"/>
      <c r="K339" s="26"/>
      <c r="L339" s="26"/>
      <c r="M339" s="26"/>
      <c r="N339" s="26"/>
      <c r="O339" s="26"/>
      <c r="P339" s="26"/>
      <c r="Q339" s="26"/>
      <c r="R339" s="26"/>
    </row>
    <row r="340" spans="4:18" ht="14.25">
      <c r="D340" s="26"/>
      <c r="E340" s="26"/>
      <c r="F340" s="26"/>
      <c r="G340" s="35"/>
      <c r="H340" s="36"/>
      <c r="I340" s="26"/>
      <c r="J340" s="26"/>
      <c r="K340" s="26"/>
      <c r="L340" s="26"/>
      <c r="M340" s="26"/>
      <c r="N340" s="26"/>
      <c r="O340" s="26"/>
      <c r="P340" s="26"/>
      <c r="Q340" s="26"/>
      <c r="R340" s="26"/>
    </row>
    <row r="341" spans="4:18" ht="14.25">
      <c r="D341" s="26"/>
      <c r="E341" s="26"/>
      <c r="F341" s="26"/>
      <c r="G341" s="35"/>
      <c r="H341" s="36"/>
      <c r="I341" s="26"/>
      <c r="J341" s="26"/>
      <c r="K341" s="26"/>
      <c r="L341" s="26"/>
      <c r="M341" s="26"/>
      <c r="N341" s="26"/>
      <c r="O341" s="26"/>
      <c r="P341" s="26"/>
      <c r="Q341" s="26"/>
      <c r="R341" s="26"/>
    </row>
    <row r="342" spans="4:18" ht="14.25">
      <c r="D342" s="26"/>
      <c r="E342" s="26"/>
      <c r="F342" s="26"/>
      <c r="G342" s="35"/>
      <c r="H342" s="36"/>
      <c r="I342" s="26"/>
      <c r="J342" s="26"/>
      <c r="K342" s="26"/>
      <c r="L342" s="26"/>
      <c r="M342" s="26"/>
      <c r="N342" s="26"/>
      <c r="O342" s="26"/>
      <c r="P342" s="26"/>
      <c r="Q342" s="26"/>
      <c r="R342" s="26"/>
    </row>
    <row r="343" spans="4:18" ht="14.25">
      <c r="D343" s="26"/>
      <c r="E343" s="26"/>
      <c r="F343" s="26"/>
      <c r="G343" s="35"/>
      <c r="H343" s="36"/>
      <c r="I343" s="26"/>
      <c r="J343" s="26"/>
      <c r="K343" s="26"/>
      <c r="L343" s="26"/>
      <c r="M343" s="26"/>
      <c r="N343" s="26"/>
      <c r="O343" s="26"/>
      <c r="P343" s="26"/>
      <c r="Q343" s="26"/>
      <c r="R343" s="26"/>
    </row>
    <row r="344" spans="4:18" ht="14.25">
      <c r="D344" s="26"/>
      <c r="E344" s="26"/>
      <c r="F344" s="26"/>
      <c r="G344" s="35"/>
      <c r="H344" s="36"/>
      <c r="I344" s="26"/>
      <c r="J344" s="26"/>
      <c r="K344" s="26"/>
      <c r="L344" s="26"/>
      <c r="M344" s="26"/>
      <c r="N344" s="26"/>
      <c r="O344" s="26"/>
      <c r="P344" s="26"/>
      <c r="Q344" s="26"/>
      <c r="R344" s="26"/>
    </row>
    <row r="345" spans="4:18" ht="14.25">
      <c r="D345" s="26"/>
      <c r="E345" s="26"/>
      <c r="F345" s="26"/>
      <c r="G345" s="35"/>
      <c r="H345" s="36"/>
      <c r="I345" s="26"/>
      <c r="J345" s="26"/>
      <c r="K345" s="26"/>
      <c r="L345" s="26"/>
      <c r="M345" s="26"/>
      <c r="N345" s="26"/>
      <c r="O345" s="26"/>
      <c r="P345" s="26"/>
      <c r="Q345" s="26"/>
      <c r="R345" s="26"/>
    </row>
    <row r="346" spans="4:18" ht="14.25">
      <c r="D346" s="26"/>
      <c r="E346" s="26"/>
      <c r="F346" s="26"/>
      <c r="G346" s="35"/>
      <c r="H346" s="36"/>
      <c r="I346" s="26"/>
      <c r="J346" s="26"/>
      <c r="K346" s="26"/>
      <c r="L346" s="26"/>
      <c r="M346" s="26"/>
      <c r="N346" s="26"/>
      <c r="O346" s="26"/>
      <c r="P346" s="26"/>
      <c r="Q346" s="26"/>
      <c r="R346" s="26"/>
    </row>
    <row r="347" spans="4:18" ht="14.25">
      <c r="D347" s="26"/>
      <c r="E347" s="26"/>
      <c r="F347" s="26"/>
      <c r="G347" s="35"/>
      <c r="H347" s="36"/>
      <c r="I347" s="26"/>
      <c r="J347" s="26"/>
      <c r="K347" s="26"/>
      <c r="L347" s="26"/>
      <c r="M347" s="26"/>
      <c r="N347" s="26"/>
      <c r="O347" s="26"/>
      <c r="P347" s="26"/>
      <c r="Q347" s="26"/>
      <c r="R347" s="26"/>
    </row>
    <row r="348" spans="4:18" ht="14.25">
      <c r="D348" s="26"/>
      <c r="E348" s="26"/>
      <c r="F348" s="26"/>
      <c r="G348" s="35"/>
      <c r="H348" s="36"/>
      <c r="I348" s="26"/>
      <c r="J348" s="26"/>
      <c r="K348" s="26"/>
      <c r="L348" s="26"/>
      <c r="M348" s="26"/>
      <c r="N348" s="26"/>
      <c r="O348" s="26"/>
      <c r="P348" s="26"/>
      <c r="Q348" s="26"/>
      <c r="R348" s="26"/>
    </row>
    <row r="349" spans="4:18" ht="14.25">
      <c r="D349" s="26"/>
      <c r="E349" s="26"/>
      <c r="F349" s="26"/>
      <c r="G349" s="35"/>
      <c r="H349" s="36"/>
      <c r="I349" s="26"/>
      <c r="J349" s="26"/>
      <c r="K349" s="26"/>
      <c r="L349" s="26"/>
      <c r="M349" s="26"/>
      <c r="N349" s="26"/>
      <c r="O349" s="26"/>
      <c r="P349" s="26"/>
      <c r="Q349" s="26"/>
      <c r="R349" s="26"/>
    </row>
    <row r="350" spans="4:18" ht="14.25">
      <c r="D350" s="26"/>
      <c r="E350" s="26"/>
      <c r="F350" s="26"/>
      <c r="G350" s="35"/>
      <c r="H350" s="36"/>
      <c r="I350" s="26"/>
      <c r="J350" s="26"/>
      <c r="K350" s="26"/>
      <c r="L350" s="26"/>
      <c r="M350" s="26"/>
      <c r="N350" s="26"/>
      <c r="O350" s="26"/>
      <c r="P350" s="26"/>
      <c r="Q350" s="26"/>
      <c r="R350" s="26"/>
    </row>
    <row r="351" spans="4:18" ht="14.25">
      <c r="D351" s="26"/>
      <c r="E351" s="26"/>
      <c r="F351" s="26"/>
      <c r="G351" s="35"/>
      <c r="H351" s="36"/>
      <c r="I351" s="26"/>
      <c r="J351" s="26"/>
      <c r="K351" s="26"/>
      <c r="L351" s="26"/>
      <c r="M351" s="26"/>
      <c r="N351" s="26"/>
      <c r="O351" s="26"/>
      <c r="P351" s="26"/>
      <c r="Q351" s="26"/>
      <c r="R351" s="26"/>
    </row>
    <row r="352" spans="4:18" ht="14.25">
      <c r="D352" s="26"/>
      <c r="E352" s="26"/>
      <c r="F352" s="26"/>
      <c r="G352" s="35"/>
      <c r="H352" s="36"/>
      <c r="I352" s="26"/>
      <c r="J352" s="26"/>
      <c r="K352" s="26"/>
      <c r="L352" s="26"/>
      <c r="M352" s="26"/>
      <c r="N352" s="26"/>
      <c r="O352" s="26"/>
      <c r="P352" s="26"/>
      <c r="Q352" s="26"/>
      <c r="R352" s="26"/>
    </row>
    <row r="353" spans="4:18" ht="14.25">
      <c r="D353" s="26"/>
      <c r="E353" s="26"/>
      <c r="F353" s="26"/>
      <c r="G353" s="35"/>
      <c r="H353" s="36"/>
      <c r="I353" s="26"/>
      <c r="J353" s="26"/>
      <c r="K353" s="26"/>
      <c r="L353" s="26"/>
      <c r="M353" s="26"/>
      <c r="N353" s="26"/>
      <c r="O353" s="26"/>
      <c r="P353" s="26"/>
      <c r="Q353" s="26"/>
      <c r="R353" s="26"/>
    </row>
    <row r="354" spans="4:18" ht="14.25">
      <c r="D354" s="26"/>
      <c r="E354" s="26"/>
      <c r="F354" s="26"/>
      <c r="G354" s="35"/>
      <c r="H354" s="36"/>
      <c r="I354" s="26"/>
      <c r="J354" s="26"/>
      <c r="K354" s="26"/>
      <c r="L354" s="26"/>
      <c r="M354" s="26"/>
      <c r="N354" s="26"/>
      <c r="O354" s="26"/>
      <c r="P354" s="26"/>
      <c r="Q354" s="26"/>
      <c r="R354" s="26"/>
    </row>
    <row r="355" spans="4:18" ht="14.25">
      <c r="D355" s="26"/>
      <c r="E355" s="26"/>
      <c r="F355" s="26"/>
      <c r="G355" s="35"/>
      <c r="H355" s="36"/>
      <c r="I355" s="26"/>
      <c r="J355" s="26"/>
      <c r="K355" s="26"/>
      <c r="L355" s="26"/>
      <c r="M355" s="26"/>
      <c r="N355" s="26"/>
      <c r="O355" s="26"/>
      <c r="P355" s="26"/>
      <c r="Q355" s="26"/>
      <c r="R355" s="26"/>
    </row>
    <row r="356" spans="4:18" ht="14.25">
      <c r="D356" s="26"/>
      <c r="E356" s="26"/>
      <c r="F356" s="26"/>
      <c r="G356" s="35"/>
      <c r="H356" s="36"/>
      <c r="I356" s="26"/>
      <c r="J356" s="26"/>
      <c r="K356" s="26"/>
      <c r="L356" s="26"/>
      <c r="M356" s="26"/>
      <c r="N356" s="26"/>
      <c r="O356" s="26"/>
      <c r="P356" s="26"/>
      <c r="Q356" s="26"/>
      <c r="R356" s="26"/>
    </row>
    <row r="357" spans="4:18" ht="14.25">
      <c r="D357" s="26"/>
      <c r="E357" s="26"/>
      <c r="F357" s="26"/>
      <c r="G357" s="35"/>
      <c r="H357" s="36"/>
      <c r="I357" s="26"/>
      <c r="J357" s="26"/>
      <c r="K357" s="26"/>
      <c r="L357" s="26"/>
      <c r="M357" s="26"/>
      <c r="N357" s="26"/>
      <c r="O357" s="26"/>
      <c r="P357" s="26"/>
      <c r="Q357" s="26"/>
      <c r="R357" s="26"/>
    </row>
    <row r="358" spans="4:18" ht="14.25">
      <c r="D358" s="26"/>
      <c r="E358" s="26"/>
      <c r="F358" s="26"/>
      <c r="G358" s="35"/>
      <c r="H358" s="36"/>
      <c r="I358" s="26"/>
      <c r="J358" s="26"/>
      <c r="K358" s="26"/>
      <c r="L358" s="26"/>
      <c r="M358" s="26"/>
      <c r="N358" s="26"/>
      <c r="O358" s="26"/>
      <c r="P358" s="26"/>
      <c r="Q358" s="26"/>
      <c r="R358" s="26"/>
    </row>
    <row r="359" spans="4:18" ht="14.25">
      <c r="D359" s="26"/>
      <c r="E359" s="26"/>
      <c r="F359" s="26"/>
      <c r="G359" s="35"/>
      <c r="H359" s="36"/>
      <c r="I359" s="26"/>
      <c r="J359" s="26"/>
      <c r="K359" s="26"/>
      <c r="L359" s="26"/>
      <c r="M359" s="26"/>
      <c r="N359" s="26"/>
      <c r="O359" s="26"/>
      <c r="P359" s="26"/>
      <c r="Q359" s="26"/>
      <c r="R359" s="26"/>
    </row>
    <row r="360" spans="4:18" ht="14.25">
      <c r="D360" s="26"/>
      <c r="E360" s="26"/>
      <c r="F360" s="26"/>
      <c r="G360" s="35"/>
      <c r="H360" s="36"/>
      <c r="I360" s="26"/>
      <c r="J360" s="26"/>
      <c r="K360" s="26"/>
      <c r="L360" s="26"/>
      <c r="M360" s="26"/>
      <c r="N360" s="26"/>
      <c r="O360" s="26"/>
      <c r="P360" s="26"/>
      <c r="Q360" s="26"/>
      <c r="R360" s="26"/>
    </row>
    <row r="361" spans="4:18" ht="14.25">
      <c r="D361" s="26"/>
      <c r="E361" s="26"/>
      <c r="F361" s="26"/>
      <c r="G361" s="35"/>
      <c r="H361" s="36"/>
      <c r="I361" s="26"/>
      <c r="J361" s="26"/>
      <c r="K361" s="26"/>
      <c r="L361" s="26"/>
      <c r="M361" s="26"/>
      <c r="N361" s="26"/>
      <c r="O361" s="26"/>
      <c r="P361" s="26"/>
      <c r="Q361" s="26"/>
      <c r="R361" s="26"/>
    </row>
    <row r="362" spans="4:18" ht="14.25">
      <c r="D362" s="26"/>
      <c r="E362" s="26"/>
      <c r="F362" s="26"/>
      <c r="G362" s="35"/>
      <c r="H362" s="36"/>
      <c r="I362" s="26"/>
      <c r="J362" s="26"/>
      <c r="K362" s="26"/>
      <c r="L362" s="26"/>
      <c r="M362" s="26"/>
      <c r="N362" s="26"/>
      <c r="O362" s="26"/>
      <c r="P362" s="26"/>
      <c r="Q362" s="26"/>
      <c r="R362" s="26"/>
    </row>
    <row r="363" spans="4:18" ht="14.25">
      <c r="D363" s="26"/>
      <c r="E363" s="26"/>
      <c r="F363" s="26"/>
      <c r="G363" s="35"/>
      <c r="H363" s="36"/>
      <c r="I363" s="26"/>
      <c r="J363" s="26"/>
      <c r="K363" s="26"/>
      <c r="L363" s="26"/>
      <c r="M363" s="26"/>
      <c r="N363" s="26"/>
      <c r="O363" s="26"/>
      <c r="P363" s="26"/>
      <c r="Q363" s="26"/>
      <c r="R363" s="26"/>
    </row>
    <row r="364" spans="4:18" ht="14.25">
      <c r="D364" s="26"/>
      <c r="E364" s="26"/>
      <c r="F364" s="26"/>
      <c r="G364" s="35"/>
      <c r="H364" s="36"/>
      <c r="I364" s="26"/>
      <c r="J364" s="26"/>
      <c r="K364" s="26"/>
      <c r="L364" s="26"/>
      <c r="M364" s="26"/>
      <c r="N364" s="26"/>
      <c r="O364" s="26"/>
      <c r="P364" s="26"/>
      <c r="Q364" s="26"/>
      <c r="R364" s="26"/>
    </row>
    <row r="365" spans="4:18" ht="14.25">
      <c r="D365" s="26"/>
      <c r="E365" s="26"/>
      <c r="F365" s="26"/>
      <c r="G365" s="35"/>
      <c r="H365" s="36"/>
      <c r="I365" s="26"/>
      <c r="J365" s="26"/>
      <c r="K365" s="26"/>
      <c r="L365" s="26"/>
      <c r="M365" s="26"/>
      <c r="N365" s="26"/>
      <c r="O365" s="26"/>
      <c r="P365" s="26"/>
      <c r="Q365" s="26"/>
      <c r="R365" s="26"/>
    </row>
    <row r="366" spans="4:18" ht="14.25">
      <c r="D366" s="26"/>
      <c r="E366" s="26"/>
      <c r="F366" s="26"/>
      <c r="G366" s="35"/>
      <c r="H366" s="36"/>
      <c r="I366" s="26"/>
      <c r="J366" s="26"/>
      <c r="K366" s="26"/>
      <c r="L366" s="26"/>
      <c r="M366" s="26"/>
      <c r="N366" s="26"/>
      <c r="O366" s="26"/>
      <c r="P366" s="26"/>
      <c r="Q366" s="26"/>
      <c r="R366" s="26"/>
    </row>
    <row r="367" spans="4:18" ht="14.25">
      <c r="D367" s="26"/>
      <c r="E367" s="26"/>
      <c r="F367" s="26"/>
      <c r="G367" s="35"/>
      <c r="H367" s="36"/>
      <c r="I367" s="26"/>
      <c r="J367" s="26"/>
      <c r="K367" s="26"/>
      <c r="L367" s="26"/>
      <c r="M367" s="26"/>
      <c r="N367" s="26"/>
      <c r="O367" s="26"/>
      <c r="P367" s="26"/>
      <c r="Q367" s="26"/>
      <c r="R367" s="26"/>
    </row>
    <row r="368" spans="4:18" ht="14.25">
      <c r="D368" s="26"/>
      <c r="E368" s="26"/>
      <c r="F368" s="26"/>
      <c r="G368" s="35"/>
      <c r="H368" s="36"/>
      <c r="I368" s="26"/>
      <c r="J368" s="26"/>
      <c r="K368" s="26"/>
      <c r="L368" s="26"/>
      <c r="M368" s="26"/>
      <c r="N368" s="26"/>
      <c r="O368" s="26"/>
      <c r="P368" s="26"/>
      <c r="Q368" s="26"/>
      <c r="R368" s="26"/>
    </row>
    <row r="369" spans="4:18" ht="14.25">
      <c r="D369" s="26"/>
      <c r="E369" s="26"/>
      <c r="F369" s="26"/>
      <c r="G369" s="35"/>
      <c r="H369" s="36"/>
      <c r="I369" s="26"/>
      <c r="J369" s="26"/>
      <c r="K369" s="26"/>
      <c r="L369" s="26"/>
      <c r="M369" s="26"/>
      <c r="N369" s="26"/>
      <c r="O369" s="26"/>
      <c r="P369" s="26"/>
      <c r="Q369" s="26"/>
      <c r="R369" s="26"/>
    </row>
    <row r="370" spans="4:18" ht="14.25">
      <c r="D370" s="26"/>
      <c r="E370" s="26"/>
      <c r="F370" s="26"/>
      <c r="G370" s="35"/>
      <c r="H370" s="36"/>
      <c r="I370" s="26"/>
      <c r="J370" s="26"/>
      <c r="K370" s="26"/>
      <c r="L370" s="26"/>
      <c r="M370" s="26"/>
      <c r="N370" s="26"/>
      <c r="O370" s="26"/>
      <c r="P370" s="26"/>
      <c r="Q370" s="26"/>
      <c r="R370" s="26"/>
    </row>
    <row r="371" spans="4:18" ht="14.25">
      <c r="D371" s="26"/>
      <c r="E371" s="26"/>
      <c r="F371" s="26"/>
      <c r="G371" s="35"/>
      <c r="H371" s="36"/>
      <c r="I371" s="26"/>
      <c r="J371" s="26"/>
      <c r="K371" s="26"/>
      <c r="L371" s="26"/>
      <c r="M371" s="26"/>
      <c r="N371" s="26"/>
      <c r="O371" s="26"/>
      <c r="P371" s="26"/>
      <c r="Q371" s="26"/>
      <c r="R371" s="26"/>
    </row>
    <row r="372" spans="4:18" ht="14.25">
      <c r="D372" s="26"/>
      <c r="E372" s="26"/>
      <c r="F372" s="26"/>
      <c r="G372" s="35"/>
      <c r="H372" s="36"/>
      <c r="I372" s="26"/>
      <c r="J372" s="26"/>
      <c r="K372" s="26"/>
      <c r="L372" s="26"/>
      <c r="M372" s="26"/>
      <c r="N372" s="26"/>
      <c r="O372" s="26"/>
      <c r="P372" s="26"/>
      <c r="Q372" s="26"/>
      <c r="R372" s="26"/>
    </row>
    <row r="373" spans="4:18" ht="14.25">
      <c r="D373" s="26"/>
      <c r="E373" s="26"/>
      <c r="F373" s="26"/>
      <c r="G373" s="35"/>
      <c r="H373" s="36"/>
      <c r="I373" s="26"/>
      <c r="J373" s="26"/>
      <c r="K373" s="26"/>
      <c r="L373" s="26"/>
      <c r="M373" s="26"/>
      <c r="N373" s="26"/>
      <c r="O373" s="26"/>
      <c r="P373" s="26"/>
      <c r="Q373" s="26"/>
      <c r="R373" s="26"/>
    </row>
    <row r="374" spans="4:18" ht="14.25">
      <c r="D374" s="26"/>
      <c r="E374" s="26"/>
      <c r="F374" s="26"/>
      <c r="G374" s="35"/>
      <c r="H374" s="36"/>
      <c r="I374" s="26"/>
      <c r="J374" s="26"/>
      <c r="K374" s="26"/>
      <c r="L374" s="26"/>
      <c r="M374" s="26"/>
      <c r="N374" s="26"/>
      <c r="O374" s="26"/>
      <c r="P374" s="26"/>
      <c r="Q374" s="26"/>
      <c r="R374" s="26"/>
    </row>
    <row r="375" spans="4:18" ht="14.25">
      <c r="D375" s="26"/>
      <c r="E375" s="26"/>
      <c r="F375" s="26"/>
      <c r="G375" s="35"/>
      <c r="H375" s="36"/>
      <c r="I375" s="26"/>
      <c r="J375" s="26"/>
      <c r="K375" s="26"/>
      <c r="L375" s="26"/>
      <c r="M375" s="26"/>
      <c r="N375" s="26"/>
      <c r="O375" s="26"/>
      <c r="P375" s="26"/>
      <c r="Q375" s="26"/>
      <c r="R375" s="26"/>
    </row>
    <row r="376" spans="4:18" ht="14.25">
      <c r="D376" s="26"/>
      <c r="E376" s="26"/>
      <c r="F376" s="26"/>
      <c r="G376" s="35"/>
      <c r="H376" s="36"/>
      <c r="I376" s="26"/>
      <c r="J376" s="26"/>
      <c r="K376" s="26"/>
      <c r="L376" s="26"/>
      <c r="M376" s="26"/>
      <c r="N376" s="26"/>
      <c r="O376" s="26"/>
      <c r="P376" s="26"/>
      <c r="Q376" s="26"/>
      <c r="R376" s="26"/>
    </row>
    <row r="377" spans="4:18" ht="14.25">
      <c r="D377" s="26"/>
      <c r="E377" s="26"/>
      <c r="F377" s="26"/>
      <c r="G377" s="35"/>
      <c r="H377" s="36"/>
      <c r="I377" s="26"/>
      <c r="J377" s="26"/>
      <c r="K377" s="26"/>
      <c r="L377" s="26"/>
      <c r="M377" s="26"/>
      <c r="N377" s="26"/>
      <c r="O377" s="26"/>
      <c r="P377" s="26"/>
      <c r="Q377" s="26"/>
      <c r="R377" s="26"/>
    </row>
    <row r="378" spans="4:18" ht="14.25">
      <c r="D378" s="26"/>
      <c r="E378" s="26"/>
      <c r="F378" s="26"/>
      <c r="G378" s="35"/>
      <c r="H378" s="36"/>
      <c r="I378" s="26"/>
      <c r="J378" s="26"/>
      <c r="K378" s="26"/>
      <c r="L378" s="26"/>
      <c r="M378" s="26"/>
      <c r="N378" s="26"/>
      <c r="O378" s="26"/>
      <c r="P378" s="26"/>
      <c r="Q378" s="26"/>
      <c r="R378" s="26"/>
    </row>
    <row r="379" spans="4:18" ht="14.25">
      <c r="D379" s="26"/>
      <c r="E379" s="26"/>
      <c r="F379" s="26"/>
      <c r="G379" s="35"/>
      <c r="H379" s="36"/>
      <c r="I379" s="26"/>
      <c r="J379" s="26"/>
      <c r="K379" s="26"/>
      <c r="L379" s="26"/>
      <c r="M379" s="26"/>
      <c r="N379" s="26"/>
      <c r="O379" s="26"/>
      <c r="P379" s="26"/>
      <c r="Q379" s="26"/>
      <c r="R379" s="26"/>
    </row>
    <row r="380" spans="4:18" ht="14.25">
      <c r="D380" s="26"/>
      <c r="E380" s="26"/>
      <c r="F380" s="26"/>
      <c r="G380" s="35"/>
      <c r="H380" s="36"/>
      <c r="I380" s="26"/>
      <c r="J380" s="26"/>
      <c r="K380" s="26"/>
      <c r="L380" s="26"/>
      <c r="M380" s="26"/>
      <c r="N380" s="26"/>
      <c r="O380" s="26"/>
      <c r="P380" s="26"/>
      <c r="Q380" s="26"/>
      <c r="R380" s="26"/>
    </row>
    <row r="381" spans="4:18" ht="14.25">
      <c r="D381" s="26"/>
      <c r="E381" s="26"/>
      <c r="F381" s="26"/>
      <c r="G381" s="35"/>
      <c r="H381" s="36"/>
      <c r="I381" s="26"/>
      <c r="J381" s="26"/>
      <c r="K381" s="26"/>
      <c r="L381" s="26"/>
      <c r="M381" s="26"/>
      <c r="N381" s="26"/>
      <c r="O381" s="26"/>
      <c r="P381" s="26"/>
      <c r="Q381" s="26"/>
      <c r="R381" s="26"/>
    </row>
    <row r="382" spans="4:18" ht="14.25">
      <c r="D382" s="26"/>
      <c r="E382" s="26"/>
      <c r="F382" s="26"/>
      <c r="G382" s="35"/>
      <c r="H382" s="36"/>
      <c r="I382" s="26"/>
      <c r="J382" s="26"/>
      <c r="K382" s="26"/>
      <c r="L382" s="26"/>
      <c r="M382" s="26"/>
      <c r="N382" s="26"/>
      <c r="O382" s="26"/>
      <c r="P382" s="26"/>
      <c r="Q382" s="26"/>
      <c r="R382" s="26"/>
    </row>
    <row r="383" spans="4:18" ht="14.25">
      <c r="D383" s="26"/>
      <c r="E383" s="26"/>
      <c r="F383" s="26"/>
      <c r="G383" s="35"/>
      <c r="H383" s="36"/>
      <c r="I383" s="26"/>
      <c r="J383" s="26"/>
      <c r="K383" s="26"/>
      <c r="L383" s="26"/>
      <c r="M383" s="26"/>
      <c r="N383" s="26"/>
      <c r="O383" s="26"/>
      <c r="P383" s="26"/>
      <c r="Q383" s="26"/>
      <c r="R383" s="26"/>
    </row>
    <row r="384" spans="4:18" ht="14.25">
      <c r="D384" s="26"/>
      <c r="E384" s="26"/>
      <c r="F384" s="26"/>
      <c r="G384" s="35"/>
      <c r="H384" s="36"/>
      <c r="I384" s="26"/>
      <c r="J384" s="26"/>
      <c r="K384" s="26"/>
      <c r="L384" s="26"/>
      <c r="M384" s="26"/>
      <c r="N384" s="26"/>
      <c r="O384" s="26"/>
      <c r="P384" s="26"/>
      <c r="Q384" s="26"/>
      <c r="R384" s="26"/>
    </row>
    <row r="385" spans="4:18" ht="14.25">
      <c r="D385" s="26"/>
      <c r="E385" s="26"/>
      <c r="F385" s="26"/>
      <c r="G385" s="35"/>
      <c r="H385" s="36"/>
      <c r="I385" s="26"/>
      <c r="J385" s="26"/>
      <c r="K385" s="26"/>
      <c r="L385" s="26"/>
      <c r="M385" s="26"/>
      <c r="N385" s="26"/>
      <c r="O385" s="26"/>
      <c r="P385" s="26"/>
      <c r="Q385" s="26"/>
      <c r="R385" s="26"/>
    </row>
    <row r="386" spans="4:18" ht="14.25">
      <c r="D386" s="26"/>
      <c r="E386" s="26"/>
      <c r="F386" s="26"/>
      <c r="G386" s="35"/>
      <c r="H386" s="36"/>
      <c r="I386" s="26"/>
      <c r="J386" s="26"/>
      <c r="K386" s="26"/>
      <c r="L386" s="26"/>
      <c r="M386" s="26"/>
      <c r="N386" s="26"/>
      <c r="O386" s="26"/>
      <c r="P386" s="26"/>
      <c r="Q386" s="26"/>
      <c r="R386" s="26"/>
    </row>
    <row r="387" spans="4:18" ht="14.25">
      <c r="D387" s="26"/>
      <c r="E387" s="26"/>
      <c r="F387" s="26"/>
      <c r="G387" s="35"/>
      <c r="H387" s="36"/>
      <c r="I387" s="26"/>
      <c r="J387" s="26"/>
      <c r="K387" s="26"/>
      <c r="L387" s="26"/>
      <c r="M387" s="26"/>
      <c r="N387" s="26"/>
      <c r="O387" s="26"/>
      <c r="P387" s="26"/>
      <c r="Q387" s="26"/>
      <c r="R387" s="26"/>
    </row>
    <row r="388" spans="4:18" ht="14.25">
      <c r="D388" s="26"/>
      <c r="E388" s="26"/>
      <c r="F388" s="26"/>
      <c r="G388" s="35"/>
      <c r="H388" s="36"/>
      <c r="I388" s="26"/>
      <c r="J388" s="26"/>
      <c r="K388" s="26"/>
      <c r="L388" s="26"/>
      <c r="M388" s="26"/>
      <c r="N388" s="26"/>
      <c r="O388" s="26"/>
      <c r="P388" s="26"/>
      <c r="Q388" s="26"/>
      <c r="R388" s="26"/>
    </row>
    <row r="389" spans="4:18" ht="14.25">
      <c r="D389" s="26"/>
      <c r="E389" s="26"/>
      <c r="F389" s="26"/>
      <c r="G389" s="35"/>
      <c r="H389" s="36"/>
      <c r="I389" s="26"/>
      <c r="J389" s="26"/>
      <c r="K389" s="26"/>
      <c r="L389" s="26"/>
      <c r="M389" s="26"/>
      <c r="N389" s="26"/>
      <c r="O389" s="26"/>
      <c r="P389" s="26"/>
      <c r="Q389" s="26"/>
      <c r="R389" s="26"/>
    </row>
    <row r="390" spans="4:18" ht="14.25">
      <c r="D390" s="26"/>
      <c r="E390" s="26"/>
      <c r="F390" s="26"/>
      <c r="G390" s="35"/>
      <c r="H390" s="36"/>
      <c r="I390" s="26"/>
      <c r="J390" s="26"/>
      <c r="K390" s="26"/>
      <c r="L390" s="26"/>
      <c r="M390" s="26"/>
      <c r="N390" s="26"/>
      <c r="O390" s="26"/>
      <c r="P390" s="26"/>
      <c r="Q390" s="26"/>
      <c r="R390" s="26"/>
    </row>
    <row r="391" spans="4:18" ht="14.25">
      <c r="D391" s="26"/>
      <c r="E391" s="26"/>
      <c r="F391" s="26"/>
      <c r="G391" s="35"/>
      <c r="H391" s="36"/>
      <c r="I391" s="26"/>
      <c r="J391" s="26"/>
      <c r="K391" s="26"/>
      <c r="L391" s="26"/>
      <c r="M391" s="26"/>
      <c r="N391" s="26"/>
      <c r="O391" s="26"/>
      <c r="P391" s="26"/>
      <c r="Q391" s="26"/>
      <c r="R391" s="26"/>
    </row>
    <row r="392" spans="4:18" ht="14.25">
      <c r="D392" s="26"/>
      <c r="E392" s="26"/>
      <c r="F392" s="26"/>
      <c r="G392" s="35"/>
      <c r="H392" s="36"/>
      <c r="I392" s="26"/>
      <c r="J392" s="26"/>
      <c r="K392" s="26"/>
      <c r="L392" s="26"/>
      <c r="M392" s="26"/>
      <c r="N392" s="26"/>
      <c r="O392" s="26"/>
      <c r="P392" s="26"/>
      <c r="Q392" s="26"/>
      <c r="R392" s="26"/>
    </row>
    <row r="393" spans="4:18" ht="14.25">
      <c r="D393" s="26"/>
      <c r="E393" s="26"/>
      <c r="F393" s="26"/>
      <c r="G393" s="35"/>
      <c r="H393" s="36"/>
      <c r="I393" s="26"/>
      <c r="J393" s="26"/>
      <c r="K393" s="26"/>
      <c r="L393" s="26"/>
      <c r="M393" s="26"/>
      <c r="N393" s="26"/>
      <c r="O393" s="26"/>
      <c r="P393" s="26"/>
      <c r="Q393" s="26"/>
      <c r="R393" s="26"/>
    </row>
    <row r="394" spans="4:18" ht="14.25">
      <c r="D394" s="26"/>
      <c r="E394" s="26"/>
      <c r="F394" s="26"/>
      <c r="G394" s="35"/>
      <c r="H394" s="36"/>
      <c r="I394" s="26"/>
      <c r="J394" s="26"/>
      <c r="K394" s="26"/>
      <c r="L394" s="26"/>
      <c r="M394" s="26"/>
      <c r="N394" s="26"/>
      <c r="O394" s="26"/>
      <c r="P394" s="26"/>
      <c r="Q394" s="26"/>
      <c r="R394" s="26"/>
    </row>
    <row r="395" spans="4:18" ht="14.25">
      <c r="D395" s="26"/>
      <c r="E395" s="26"/>
      <c r="F395" s="26"/>
      <c r="G395" s="35"/>
      <c r="H395" s="36"/>
      <c r="I395" s="26"/>
      <c r="J395" s="26"/>
      <c r="K395" s="26"/>
      <c r="L395" s="26"/>
      <c r="M395" s="26"/>
      <c r="N395" s="26"/>
      <c r="O395" s="26"/>
      <c r="P395" s="26"/>
      <c r="Q395" s="26"/>
      <c r="R395" s="26"/>
    </row>
    <row r="396" spans="4:18" ht="14.25">
      <c r="D396" s="26"/>
      <c r="E396" s="26"/>
      <c r="F396" s="26"/>
      <c r="G396" s="35"/>
      <c r="H396" s="36"/>
      <c r="I396" s="26"/>
      <c r="J396" s="26"/>
      <c r="K396" s="26"/>
      <c r="L396" s="26"/>
      <c r="M396" s="26"/>
      <c r="N396" s="26"/>
      <c r="O396" s="26"/>
      <c r="P396" s="26"/>
      <c r="Q396" s="26"/>
      <c r="R396" s="26"/>
    </row>
    <row r="397" spans="4:18" ht="14.25">
      <c r="D397" s="26"/>
      <c r="E397" s="26"/>
      <c r="F397" s="26"/>
      <c r="G397" s="35"/>
      <c r="H397" s="36"/>
      <c r="I397" s="26"/>
      <c r="J397" s="26"/>
      <c r="K397" s="26"/>
      <c r="L397" s="26"/>
      <c r="M397" s="26"/>
      <c r="N397" s="26"/>
      <c r="O397" s="26"/>
      <c r="P397" s="26"/>
      <c r="Q397" s="26"/>
      <c r="R397" s="26"/>
    </row>
    <row r="398" spans="4:18" ht="14.25">
      <c r="D398" s="26"/>
      <c r="E398" s="26"/>
      <c r="F398" s="26"/>
      <c r="G398" s="35"/>
      <c r="H398" s="36"/>
      <c r="I398" s="26"/>
      <c r="J398" s="26"/>
      <c r="K398" s="26"/>
      <c r="L398" s="26"/>
      <c r="M398" s="26"/>
      <c r="N398" s="26"/>
      <c r="O398" s="26"/>
      <c r="P398" s="26"/>
      <c r="Q398" s="26"/>
      <c r="R398" s="26"/>
    </row>
    <row r="399" spans="4:18" ht="14.25">
      <c r="D399" s="26"/>
      <c r="E399" s="26"/>
      <c r="F399" s="26"/>
      <c r="G399" s="35"/>
      <c r="H399" s="36"/>
      <c r="I399" s="26"/>
      <c r="J399" s="26"/>
      <c r="K399" s="26"/>
      <c r="L399" s="26"/>
      <c r="M399" s="26"/>
      <c r="N399" s="26"/>
      <c r="O399" s="26"/>
      <c r="P399" s="26"/>
      <c r="Q399" s="26"/>
      <c r="R399" s="26"/>
    </row>
    <row r="400" spans="4:18" ht="14.25">
      <c r="D400" s="26"/>
      <c r="E400" s="26"/>
      <c r="F400" s="26"/>
      <c r="G400" s="35"/>
      <c r="H400" s="36"/>
      <c r="I400" s="26"/>
      <c r="J400" s="26"/>
      <c r="K400" s="26"/>
      <c r="L400" s="26"/>
      <c r="M400" s="26"/>
      <c r="N400" s="26"/>
      <c r="O400" s="26"/>
      <c r="P400" s="26"/>
      <c r="Q400" s="26"/>
      <c r="R400" s="26"/>
    </row>
    <row r="401" spans="4:18" ht="14.25">
      <c r="D401" s="26"/>
      <c r="E401" s="26"/>
      <c r="F401" s="26"/>
      <c r="G401" s="35"/>
      <c r="H401" s="36"/>
      <c r="I401" s="26"/>
      <c r="J401" s="26"/>
      <c r="K401" s="26"/>
      <c r="L401" s="26"/>
      <c r="M401" s="26"/>
      <c r="N401" s="26"/>
      <c r="O401" s="26"/>
      <c r="P401" s="26"/>
      <c r="Q401" s="26"/>
      <c r="R401" s="26"/>
    </row>
    <row r="402" spans="4:18" ht="14.25">
      <c r="D402" s="26"/>
      <c r="E402" s="26"/>
      <c r="F402" s="26"/>
      <c r="G402" s="35"/>
      <c r="H402" s="36"/>
      <c r="I402" s="26"/>
      <c r="J402" s="26"/>
      <c r="K402" s="26"/>
      <c r="L402" s="26"/>
      <c r="M402" s="26"/>
      <c r="N402" s="26"/>
      <c r="O402" s="26"/>
      <c r="P402" s="26"/>
      <c r="Q402" s="26"/>
      <c r="R402" s="26"/>
    </row>
    <row r="403" spans="4:18" ht="14.25">
      <c r="D403" s="26"/>
      <c r="E403" s="26"/>
      <c r="F403" s="26"/>
      <c r="G403" s="35"/>
      <c r="H403" s="36"/>
      <c r="I403" s="26"/>
      <c r="J403" s="26"/>
      <c r="K403" s="26"/>
      <c r="L403" s="26"/>
      <c r="M403" s="26"/>
      <c r="N403" s="26"/>
      <c r="O403" s="26"/>
      <c r="P403" s="26"/>
      <c r="Q403" s="26"/>
      <c r="R403" s="26"/>
    </row>
    <row r="404" spans="4:18" ht="14.25">
      <c r="D404" s="26"/>
      <c r="E404" s="26"/>
      <c r="F404" s="26"/>
      <c r="G404" s="35"/>
      <c r="H404" s="36"/>
      <c r="I404" s="26"/>
      <c r="J404" s="26"/>
      <c r="K404" s="26"/>
      <c r="L404" s="26"/>
      <c r="M404" s="26"/>
      <c r="N404" s="26"/>
      <c r="O404" s="26"/>
      <c r="P404" s="26"/>
      <c r="Q404" s="26"/>
      <c r="R404" s="26"/>
    </row>
    <row r="405" spans="4:18" ht="14.25">
      <c r="D405" s="26"/>
      <c r="E405" s="26"/>
      <c r="F405" s="26"/>
      <c r="G405" s="35"/>
      <c r="H405" s="36"/>
      <c r="I405" s="26"/>
      <c r="J405" s="26"/>
      <c r="K405" s="26"/>
      <c r="L405" s="26"/>
      <c r="M405" s="26"/>
      <c r="N405" s="26"/>
      <c r="O405" s="26"/>
      <c r="P405" s="26"/>
      <c r="Q405" s="26"/>
      <c r="R405" s="26"/>
    </row>
    <row r="406" spans="4:18" ht="14.25">
      <c r="D406" s="26"/>
      <c r="E406" s="26"/>
      <c r="F406" s="26"/>
      <c r="G406" s="35"/>
      <c r="H406" s="36"/>
      <c r="I406" s="26"/>
      <c r="J406" s="26"/>
      <c r="K406" s="26"/>
      <c r="L406" s="26"/>
      <c r="M406" s="26"/>
      <c r="N406" s="26"/>
      <c r="O406" s="26"/>
      <c r="P406" s="26"/>
      <c r="Q406" s="26"/>
      <c r="R406" s="26"/>
    </row>
    <row r="407" spans="4:18" ht="14.25">
      <c r="D407" s="26"/>
      <c r="E407" s="26"/>
      <c r="F407" s="26"/>
      <c r="G407" s="35"/>
      <c r="H407" s="36"/>
      <c r="I407" s="26"/>
      <c r="J407" s="26"/>
      <c r="K407" s="26"/>
      <c r="L407" s="26"/>
      <c r="M407" s="26"/>
      <c r="N407" s="26"/>
      <c r="O407" s="26"/>
      <c r="P407" s="26"/>
      <c r="Q407" s="26"/>
      <c r="R407" s="26"/>
    </row>
    <row r="408" spans="4:18" ht="14.25">
      <c r="D408" s="26"/>
      <c r="E408" s="26"/>
      <c r="F408" s="26"/>
      <c r="G408" s="35"/>
      <c r="H408" s="36"/>
      <c r="I408" s="26"/>
      <c r="J408" s="26"/>
      <c r="K408" s="26"/>
      <c r="L408" s="26"/>
      <c r="M408" s="26"/>
      <c r="N408" s="26"/>
      <c r="O408" s="26"/>
      <c r="P408" s="26"/>
      <c r="Q408" s="26"/>
      <c r="R408" s="26"/>
    </row>
    <row r="409" spans="4:18" ht="14.25">
      <c r="D409" s="26"/>
      <c r="E409" s="26"/>
      <c r="F409" s="26"/>
      <c r="G409" s="35"/>
      <c r="H409" s="36"/>
      <c r="I409" s="26"/>
      <c r="J409" s="26"/>
      <c r="K409" s="26"/>
      <c r="L409" s="26"/>
      <c r="M409" s="26"/>
      <c r="N409" s="26"/>
      <c r="O409" s="26"/>
      <c r="P409" s="26"/>
      <c r="Q409" s="26"/>
      <c r="R409" s="26"/>
    </row>
    <row r="410" spans="4:18" ht="14.25">
      <c r="D410" s="26"/>
      <c r="E410" s="26"/>
      <c r="F410" s="26"/>
      <c r="G410" s="35"/>
      <c r="H410" s="36"/>
      <c r="I410" s="26"/>
      <c r="J410" s="26"/>
      <c r="K410" s="26"/>
      <c r="L410" s="26"/>
      <c r="M410" s="26"/>
      <c r="N410" s="26"/>
      <c r="O410" s="26"/>
      <c r="P410" s="26"/>
      <c r="Q410" s="26"/>
      <c r="R410" s="26"/>
    </row>
    <row r="411" spans="4:18" ht="14.25">
      <c r="D411" s="26"/>
      <c r="E411" s="26"/>
      <c r="F411" s="26"/>
      <c r="G411" s="35"/>
      <c r="H411" s="36"/>
      <c r="I411" s="26"/>
      <c r="J411" s="26"/>
      <c r="K411" s="26"/>
      <c r="L411" s="26"/>
      <c r="M411" s="26"/>
      <c r="N411" s="26"/>
      <c r="O411" s="26"/>
      <c r="P411" s="26"/>
      <c r="Q411" s="26"/>
      <c r="R411" s="26"/>
    </row>
    <row r="412" spans="4:18" ht="14.25">
      <c r="D412" s="26"/>
      <c r="E412" s="26"/>
      <c r="F412" s="26"/>
      <c r="G412" s="35"/>
      <c r="H412" s="36"/>
      <c r="I412" s="26"/>
      <c r="J412" s="26"/>
      <c r="K412" s="26"/>
      <c r="L412" s="26"/>
      <c r="M412" s="26"/>
      <c r="N412" s="26"/>
      <c r="O412" s="26"/>
      <c r="P412" s="26"/>
      <c r="Q412" s="26"/>
      <c r="R412" s="26"/>
    </row>
    <row r="413" spans="4:18" ht="14.25">
      <c r="D413" s="26"/>
      <c r="E413" s="26"/>
      <c r="F413" s="26"/>
      <c r="G413" s="35"/>
      <c r="H413" s="36"/>
      <c r="I413" s="26"/>
      <c r="J413" s="26"/>
      <c r="K413" s="26"/>
      <c r="L413" s="26"/>
      <c r="M413" s="26"/>
      <c r="N413" s="26"/>
      <c r="O413" s="26"/>
      <c r="P413" s="26"/>
      <c r="Q413" s="26"/>
      <c r="R413" s="26"/>
    </row>
    <row r="414" spans="4:18" ht="14.25">
      <c r="D414" s="26"/>
      <c r="E414" s="26"/>
      <c r="F414" s="26"/>
      <c r="G414" s="35"/>
      <c r="H414" s="36"/>
      <c r="I414" s="26"/>
      <c r="J414" s="26"/>
      <c r="K414" s="26"/>
      <c r="L414" s="26"/>
      <c r="M414" s="26"/>
      <c r="N414" s="26"/>
      <c r="O414" s="26"/>
      <c r="P414" s="26"/>
      <c r="Q414" s="26"/>
      <c r="R414" s="26"/>
    </row>
    <row r="415" spans="4:18" ht="14.25">
      <c r="D415" s="26"/>
      <c r="E415" s="26"/>
      <c r="F415" s="26"/>
      <c r="G415" s="35"/>
      <c r="H415" s="36"/>
      <c r="I415" s="26"/>
      <c r="J415" s="26"/>
      <c r="K415" s="26"/>
      <c r="L415" s="26"/>
      <c r="M415" s="26"/>
      <c r="N415" s="26"/>
      <c r="O415" s="26"/>
      <c r="P415" s="26"/>
      <c r="Q415" s="26"/>
      <c r="R415" s="26"/>
    </row>
    <row r="416" spans="4:18" ht="14.25">
      <c r="D416" s="26"/>
      <c r="E416" s="26"/>
      <c r="F416" s="26"/>
      <c r="G416" s="35"/>
      <c r="H416" s="36"/>
      <c r="I416" s="26"/>
      <c r="J416" s="26"/>
      <c r="K416" s="26"/>
      <c r="L416" s="26"/>
      <c r="M416" s="26"/>
      <c r="N416" s="26"/>
      <c r="O416" s="26"/>
      <c r="P416" s="26"/>
      <c r="Q416" s="26"/>
      <c r="R416" s="26"/>
    </row>
    <row r="417" spans="4:18" ht="14.25">
      <c r="D417" s="26"/>
      <c r="E417" s="26"/>
      <c r="F417" s="26"/>
      <c r="G417" s="35"/>
      <c r="H417" s="36"/>
      <c r="I417" s="26"/>
      <c r="J417" s="26"/>
      <c r="K417" s="26"/>
      <c r="L417" s="26"/>
      <c r="M417" s="26"/>
      <c r="N417" s="26"/>
      <c r="O417" s="26"/>
      <c r="P417" s="26"/>
      <c r="Q417" s="26"/>
      <c r="R417" s="26"/>
    </row>
    <row r="418" spans="4:18" ht="14.25">
      <c r="D418" s="26"/>
      <c r="E418" s="26"/>
      <c r="F418" s="26"/>
      <c r="G418" s="35"/>
      <c r="H418" s="36"/>
      <c r="I418" s="26"/>
      <c r="J418" s="26"/>
      <c r="K418" s="26"/>
      <c r="L418" s="26"/>
      <c r="M418" s="26"/>
      <c r="N418" s="26"/>
      <c r="O418" s="26"/>
      <c r="P418" s="26"/>
      <c r="Q418" s="26"/>
      <c r="R418" s="26"/>
    </row>
    <row r="419" spans="4:18" ht="14.25">
      <c r="D419" s="26"/>
      <c r="E419" s="26"/>
      <c r="F419" s="26"/>
      <c r="G419" s="35"/>
      <c r="H419" s="36"/>
      <c r="I419" s="26"/>
      <c r="J419" s="26"/>
      <c r="K419" s="26"/>
      <c r="L419" s="26"/>
      <c r="M419" s="26"/>
      <c r="N419" s="26"/>
      <c r="O419" s="26"/>
      <c r="P419" s="26"/>
      <c r="Q419" s="26"/>
      <c r="R419" s="26"/>
    </row>
    <row r="420" spans="4:18" ht="14.25">
      <c r="D420" s="26"/>
      <c r="E420" s="26"/>
      <c r="F420" s="26"/>
      <c r="G420" s="35"/>
      <c r="H420" s="36"/>
      <c r="I420" s="26"/>
      <c r="J420" s="26"/>
      <c r="K420" s="26"/>
      <c r="L420" s="26"/>
      <c r="M420" s="26"/>
      <c r="N420" s="26"/>
      <c r="O420" s="26"/>
      <c r="P420" s="26"/>
      <c r="Q420" s="26"/>
      <c r="R420" s="26"/>
    </row>
    <row r="421" spans="4:18" ht="14.25">
      <c r="D421" s="26"/>
      <c r="E421" s="26"/>
      <c r="F421" s="26"/>
      <c r="G421" s="35"/>
      <c r="H421" s="36"/>
      <c r="I421" s="26"/>
      <c r="J421" s="26"/>
      <c r="K421" s="26"/>
      <c r="L421" s="26"/>
      <c r="M421" s="26"/>
      <c r="N421" s="26"/>
      <c r="O421" s="26"/>
      <c r="P421" s="26"/>
      <c r="Q421" s="26"/>
      <c r="R421" s="26"/>
    </row>
    <row r="422" spans="4:18" ht="14.25">
      <c r="D422" s="26"/>
      <c r="E422" s="26"/>
      <c r="F422" s="26"/>
      <c r="G422" s="35"/>
      <c r="H422" s="36"/>
      <c r="I422" s="26"/>
      <c r="J422" s="26"/>
      <c r="K422" s="26"/>
      <c r="L422" s="26"/>
      <c r="M422" s="26"/>
      <c r="N422" s="26"/>
      <c r="O422" s="26"/>
      <c r="P422" s="26"/>
      <c r="Q422" s="26"/>
      <c r="R422" s="26"/>
    </row>
    <row r="423" spans="4:18" ht="14.25">
      <c r="D423" s="26"/>
      <c r="E423" s="26"/>
      <c r="F423" s="26"/>
      <c r="G423" s="35"/>
      <c r="H423" s="36"/>
      <c r="I423" s="26"/>
      <c r="J423" s="26"/>
      <c r="K423" s="26"/>
      <c r="L423" s="26"/>
      <c r="M423" s="26"/>
      <c r="N423" s="26"/>
      <c r="O423" s="26"/>
      <c r="P423" s="26"/>
      <c r="Q423" s="26"/>
      <c r="R423" s="26"/>
    </row>
    <row r="424" spans="4:18" ht="14.25">
      <c r="D424" s="26"/>
      <c r="E424" s="26"/>
      <c r="F424" s="26"/>
      <c r="G424" s="35"/>
      <c r="H424" s="36"/>
      <c r="I424" s="26"/>
      <c r="J424" s="26"/>
      <c r="K424" s="26"/>
      <c r="L424" s="26"/>
      <c r="M424" s="26"/>
      <c r="N424" s="26"/>
      <c r="O424" s="26"/>
      <c r="P424" s="26"/>
      <c r="Q424" s="26"/>
      <c r="R424" s="26"/>
    </row>
    <row r="425" spans="4:18" ht="14.25">
      <c r="D425" s="26"/>
      <c r="E425" s="26"/>
      <c r="F425" s="26"/>
      <c r="G425" s="35"/>
      <c r="H425" s="36"/>
      <c r="I425" s="26"/>
      <c r="J425" s="26"/>
      <c r="K425" s="26"/>
      <c r="L425" s="26"/>
      <c r="M425" s="26"/>
      <c r="N425" s="26"/>
      <c r="O425" s="26"/>
      <c r="P425" s="26"/>
      <c r="Q425" s="26"/>
      <c r="R425" s="26"/>
    </row>
    <row r="426" spans="4:18" ht="14.25">
      <c r="D426" s="26"/>
      <c r="E426" s="26"/>
      <c r="F426" s="26"/>
      <c r="G426" s="35"/>
      <c r="H426" s="36"/>
      <c r="I426" s="26"/>
      <c r="J426" s="26"/>
      <c r="K426" s="26"/>
      <c r="L426" s="26"/>
      <c r="M426" s="26"/>
      <c r="N426" s="26"/>
      <c r="O426" s="26"/>
      <c r="P426" s="26"/>
      <c r="Q426" s="26"/>
      <c r="R426" s="26"/>
    </row>
    <row r="427" spans="4:18" ht="14.25">
      <c r="D427" s="26"/>
      <c r="E427" s="26"/>
      <c r="F427" s="26"/>
      <c r="G427" s="35"/>
      <c r="H427" s="36"/>
      <c r="I427" s="26"/>
      <c r="J427" s="26"/>
      <c r="K427" s="26"/>
      <c r="L427" s="26"/>
      <c r="M427" s="26"/>
      <c r="N427" s="26"/>
      <c r="O427" s="26"/>
      <c r="P427" s="26"/>
      <c r="Q427" s="26"/>
      <c r="R427" s="26"/>
    </row>
    <row r="428" spans="4:18" ht="14.25">
      <c r="D428" s="26"/>
      <c r="E428" s="26"/>
      <c r="F428" s="26"/>
      <c r="G428" s="35"/>
      <c r="H428" s="36"/>
      <c r="I428" s="26"/>
      <c r="J428" s="26"/>
      <c r="K428" s="26"/>
      <c r="L428" s="26"/>
      <c r="M428" s="26"/>
      <c r="N428" s="26"/>
      <c r="O428" s="26"/>
      <c r="P428" s="26"/>
      <c r="Q428" s="26"/>
      <c r="R428" s="26"/>
    </row>
    <row r="429" spans="4:18" ht="14.25">
      <c r="D429" s="26"/>
      <c r="E429" s="26"/>
      <c r="F429" s="26"/>
      <c r="G429" s="35"/>
      <c r="H429" s="36"/>
      <c r="I429" s="26"/>
      <c r="J429" s="26"/>
      <c r="K429" s="26"/>
      <c r="L429" s="26"/>
      <c r="M429" s="26"/>
      <c r="N429" s="26"/>
      <c r="O429" s="26"/>
      <c r="P429" s="26"/>
      <c r="Q429" s="26"/>
      <c r="R429" s="26"/>
    </row>
    <row r="430" spans="4:18" ht="14.25">
      <c r="D430" s="26"/>
      <c r="E430" s="26"/>
      <c r="F430" s="26"/>
      <c r="G430" s="35"/>
      <c r="H430" s="36"/>
      <c r="I430" s="26"/>
      <c r="J430" s="26"/>
      <c r="K430" s="26"/>
      <c r="L430" s="26"/>
      <c r="M430" s="26"/>
      <c r="N430" s="26"/>
      <c r="O430" s="26"/>
      <c r="P430" s="26"/>
      <c r="Q430" s="26"/>
      <c r="R430" s="26"/>
    </row>
    <row r="431" spans="4:18" ht="14.25">
      <c r="D431" s="26"/>
      <c r="E431" s="26"/>
      <c r="F431" s="26"/>
      <c r="G431" s="35"/>
      <c r="H431" s="36"/>
      <c r="I431" s="26"/>
      <c r="J431" s="26"/>
      <c r="K431" s="26"/>
      <c r="L431" s="26"/>
      <c r="M431" s="26"/>
      <c r="N431" s="26"/>
      <c r="O431" s="26"/>
      <c r="P431" s="26"/>
      <c r="Q431" s="26"/>
      <c r="R431" s="26"/>
    </row>
    <row r="432" spans="4:18" ht="14.25">
      <c r="D432" s="26"/>
      <c r="E432" s="26"/>
      <c r="F432" s="26"/>
      <c r="G432" s="35"/>
      <c r="H432" s="36"/>
      <c r="I432" s="26"/>
      <c r="J432" s="26"/>
      <c r="K432" s="26"/>
      <c r="L432" s="26"/>
      <c r="M432" s="26"/>
      <c r="N432" s="26"/>
      <c r="O432" s="26"/>
      <c r="P432" s="26"/>
      <c r="Q432" s="26"/>
      <c r="R432" s="26"/>
    </row>
    <row r="433" spans="4:18" ht="14.25">
      <c r="D433" s="26"/>
      <c r="E433" s="26"/>
      <c r="F433" s="26"/>
      <c r="G433" s="35"/>
      <c r="H433" s="36"/>
      <c r="I433" s="26"/>
      <c r="J433" s="26"/>
      <c r="K433" s="26"/>
      <c r="L433" s="26"/>
      <c r="M433" s="26"/>
      <c r="N433" s="26"/>
      <c r="O433" s="26"/>
      <c r="P433" s="26"/>
      <c r="Q433" s="26"/>
      <c r="R433" s="26"/>
    </row>
    <row r="434" spans="4:18" ht="14.25">
      <c r="D434" s="26"/>
      <c r="E434" s="26"/>
      <c r="F434" s="26"/>
      <c r="G434" s="35"/>
      <c r="H434" s="36"/>
      <c r="I434" s="26"/>
      <c r="J434" s="26"/>
      <c r="K434" s="26"/>
      <c r="L434" s="26"/>
      <c r="M434" s="26"/>
      <c r="N434" s="26"/>
      <c r="O434" s="26"/>
      <c r="P434" s="26"/>
      <c r="Q434" s="26"/>
      <c r="R434" s="26"/>
    </row>
    <row r="435" spans="4:18" ht="14.25">
      <c r="D435" s="26"/>
      <c r="E435" s="26"/>
      <c r="F435" s="26"/>
      <c r="G435" s="35"/>
      <c r="H435" s="36"/>
      <c r="I435" s="26"/>
      <c r="J435" s="26"/>
      <c r="K435" s="26"/>
      <c r="L435" s="26"/>
      <c r="M435" s="26"/>
      <c r="N435" s="26"/>
      <c r="O435" s="26"/>
      <c r="P435" s="26"/>
      <c r="Q435" s="26"/>
      <c r="R435" s="26"/>
    </row>
    <row r="436" spans="4:18" ht="14.25">
      <c r="D436" s="26"/>
      <c r="E436" s="26"/>
      <c r="F436" s="26"/>
      <c r="G436" s="35"/>
      <c r="H436" s="36"/>
      <c r="I436" s="26"/>
      <c r="J436" s="26"/>
      <c r="K436" s="26"/>
      <c r="L436" s="26"/>
      <c r="M436" s="26"/>
      <c r="N436" s="26"/>
      <c r="O436" s="26"/>
      <c r="P436" s="26"/>
      <c r="Q436" s="26"/>
      <c r="R436" s="26"/>
    </row>
    <row r="437" spans="4:18" ht="14.25">
      <c r="D437" s="26"/>
      <c r="E437" s="26"/>
      <c r="F437" s="26"/>
      <c r="G437" s="35"/>
      <c r="H437" s="36"/>
      <c r="I437" s="26"/>
      <c r="J437" s="26"/>
      <c r="K437" s="26"/>
      <c r="L437" s="26"/>
      <c r="M437" s="26"/>
      <c r="N437" s="26"/>
      <c r="O437" s="26"/>
      <c r="P437" s="26"/>
      <c r="Q437" s="26"/>
      <c r="R437" s="26"/>
    </row>
    <row r="438" spans="4:18" ht="14.25">
      <c r="D438" s="26"/>
      <c r="E438" s="26"/>
      <c r="F438" s="26"/>
      <c r="G438" s="35"/>
      <c r="H438" s="36"/>
      <c r="I438" s="26"/>
      <c r="J438" s="26"/>
      <c r="K438" s="26"/>
      <c r="L438" s="26"/>
      <c r="M438" s="26"/>
      <c r="N438" s="26"/>
      <c r="O438" s="26"/>
      <c r="P438" s="26"/>
      <c r="Q438" s="26"/>
      <c r="R438" s="26"/>
    </row>
    <row r="439" spans="4:18" ht="14.25">
      <c r="D439" s="26"/>
      <c r="E439" s="26"/>
      <c r="F439" s="26"/>
      <c r="G439" s="35"/>
      <c r="H439" s="36"/>
      <c r="I439" s="26"/>
      <c r="J439" s="26"/>
      <c r="K439" s="26"/>
      <c r="L439" s="26"/>
      <c r="M439" s="26"/>
      <c r="N439" s="26"/>
      <c r="O439" s="26"/>
      <c r="P439" s="26"/>
      <c r="Q439" s="26"/>
      <c r="R439" s="26"/>
    </row>
    <row r="440" spans="4:18" ht="14.25">
      <c r="D440" s="26"/>
      <c r="E440" s="26"/>
      <c r="F440" s="26"/>
      <c r="G440" s="35"/>
      <c r="H440" s="36"/>
      <c r="I440" s="26"/>
      <c r="J440" s="26"/>
      <c r="K440" s="26"/>
      <c r="L440" s="26"/>
      <c r="M440" s="26"/>
      <c r="N440" s="26"/>
      <c r="O440" s="26"/>
      <c r="P440" s="26"/>
      <c r="Q440" s="26"/>
      <c r="R440" s="26"/>
    </row>
    <row r="441" spans="4:18" ht="14.25">
      <c r="D441" s="26"/>
      <c r="E441" s="26"/>
      <c r="F441" s="26"/>
      <c r="G441" s="35"/>
      <c r="H441" s="36"/>
      <c r="I441" s="26"/>
      <c r="J441" s="26"/>
      <c r="K441" s="26"/>
      <c r="L441" s="26"/>
      <c r="M441" s="26"/>
      <c r="N441" s="26"/>
      <c r="O441" s="26"/>
      <c r="P441" s="26"/>
      <c r="Q441" s="26"/>
      <c r="R441" s="26"/>
    </row>
    <row r="442" spans="4:18" ht="14.25">
      <c r="D442" s="26"/>
      <c r="E442" s="26"/>
      <c r="F442" s="26"/>
      <c r="G442" s="35"/>
      <c r="H442" s="36"/>
      <c r="I442" s="26"/>
      <c r="J442" s="26"/>
      <c r="K442" s="26"/>
      <c r="L442" s="26"/>
      <c r="M442" s="26"/>
      <c r="N442" s="26"/>
      <c r="O442" s="26"/>
      <c r="P442" s="26"/>
      <c r="Q442" s="26"/>
      <c r="R442" s="26"/>
    </row>
    <row r="443" spans="4:18" ht="14.25">
      <c r="D443" s="26"/>
      <c r="E443" s="26"/>
      <c r="F443" s="26"/>
      <c r="G443" s="35"/>
      <c r="H443" s="36"/>
      <c r="I443" s="26"/>
      <c r="J443" s="26"/>
      <c r="K443" s="26"/>
      <c r="L443" s="26"/>
      <c r="M443" s="26"/>
      <c r="N443" s="26"/>
      <c r="O443" s="26"/>
      <c r="P443" s="26"/>
      <c r="Q443" s="26"/>
      <c r="R443" s="26"/>
    </row>
    <row r="444" spans="4:18" ht="14.25">
      <c r="D444" s="26"/>
      <c r="E444" s="26"/>
      <c r="F444" s="26"/>
      <c r="G444" s="35"/>
      <c r="H444" s="36"/>
      <c r="I444" s="26"/>
      <c r="J444" s="26"/>
      <c r="K444" s="26"/>
      <c r="L444" s="26"/>
      <c r="M444" s="26"/>
      <c r="N444" s="26"/>
      <c r="O444" s="26"/>
      <c r="P444" s="26"/>
      <c r="Q444" s="26"/>
      <c r="R444" s="26"/>
    </row>
    <row r="445" spans="4:18" ht="14.25">
      <c r="D445" s="26"/>
      <c r="E445" s="26"/>
      <c r="F445" s="26"/>
      <c r="G445" s="35"/>
      <c r="H445" s="36"/>
      <c r="I445" s="26"/>
      <c r="J445" s="26"/>
      <c r="K445" s="26"/>
      <c r="L445" s="26"/>
      <c r="M445" s="26"/>
      <c r="N445" s="26"/>
      <c r="O445" s="26"/>
      <c r="P445" s="26"/>
      <c r="Q445" s="26"/>
      <c r="R445" s="26"/>
    </row>
    <row r="446" spans="4:18" ht="14.25">
      <c r="D446" s="26"/>
      <c r="E446" s="26"/>
      <c r="F446" s="26"/>
      <c r="G446" s="35"/>
      <c r="H446" s="36"/>
      <c r="I446" s="26"/>
      <c r="J446" s="26"/>
      <c r="K446" s="26"/>
      <c r="L446" s="26"/>
      <c r="M446" s="26"/>
      <c r="N446" s="26"/>
      <c r="O446" s="26"/>
      <c r="P446" s="26"/>
      <c r="Q446" s="26"/>
      <c r="R446" s="26"/>
    </row>
    <row r="447" spans="4:18" ht="14.25">
      <c r="D447" s="26"/>
      <c r="E447" s="26"/>
      <c r="F447" s="26"/>
      <c r="G447" s="35"/>
      <c r="H447" s="36"/>
      <c r="I447" s="26"/>
      <c r="J447" s="26"/>
      <c r="K447" s="26"/>
      <c r="L447" s="26"/>
      <c r="M447" s="26"/>
      <c r="N447" s="26"/>
      <c r="O447" s="26"/>
      <c r="P447" s="26"/>
      <c r="Q447" s="26"/>
      <c r="R447" s="26"/>
    </row>
    <row r="448" spans="4:18" ht="14.25">
      <c r="D448" s="26"/>
      <c r="E448" s="26"/>
      <c r="F448" s="26"/>
      <c r="G448" s="35"/>
      <c r="H448" s="36"/>
      <c r="I448" s="26"/>
      <c r="J448" s="26"/>
      <c r="K448" s="26"/>
      <c r="L448" s="26"/>
      <c r="M448" s="26"/>
      <c r="N448" s="26"/>
      <c r="O448" s="26"/>
      <c r="P448" s="26"/>
      <c r="Q448" s="26"/>
      <c r="R448" s="26"/>
    </row>
    <row r="449" spans="4:18" ht="14.25">
      <c r="D449" s="26"/>
      <c r="E449" s="26"/>
      <c r="F449" s="26"/>
      <c r="G449" s="35"/>
      <c r="H449" s="36"/>
      <c r="I449" s="26"/>
      <c r="J449" s="26"/>
      <c r="K449" s="26"/>
      <c r="L449" s="26"/>
      <c r="M449" s="26"/>
      <c r="N449" s="26"/>
      <c r="O449" s="26"/>
      <c r="P449" s="26"/>
      <c r="Q449" s="26"/>
      <c r="R449" s="26"/>
    </row>
    <row r="450" spans="4:18" ht="14.25">
      <c r="D450" s="26"/>
      <c r="E450" s="26"/>
      <c r="F450" s="26"/>
      <c r="G450" s="35"/>
      <c r="H450" s="36"/>
      <c r="I450" s="26"/>
      <c r="J450" s="26"/>
      <c r="K450" s="26"/>
      <c r="L450" s="26"/>
      <c r="M450" s="26"/>
      <c r="N450" s="26"/>
      <c r="O450" s="26"/>
      <c r="P450" s="26"/>
      <c r="Q450" s="26"/>
      <c r="R450" s="26"/>
    </row>
    <row r="451" spans="4:18" ht="14.25">
      <c r="D451" s="26"/>
      <c r="E451" s="26"/>
      <c r="F451" s="26"/>
      <c r="G451" s="35"/>
      <c r="H451" s="36"/>
      <c r="I451" s="26"/>
      <c r="J451" s="26"/>
      <c r="K451" s="26"/>
      <c r="L451" s="26"/>
      <c r="M451" s="26"/>
      <c r="N451" s="26"/>
      <c r="O451" s="26"/>
      <c r="P451" s="26"/>
      <c r="Q451" s="26"/>
      <c r="R451" s="26"/>
    </row>
    <row r="452" spans="4:18" ht="14.25">
      <c r="D452" s="26"/>
      <c r="E452" s="26"/>
      <c r="F452" s="26"/>
      <c r="G452" s="35"/>
      <c r="H452" s="36"/>
      <c r="I452" s="26"/>
      <c r="J452" s="26"/>
      <c r="K452" s="26"/>
      <c r="L452" s="26"/>
      <c r="M452" s="26"/>
      <c r="N452" s="26"/>
      <c r="O452" s="26"/>
      <c r="P452" s="26"/>
      <c r="Q452" s="26"/>
      <c r="R452" s="26"/>
    </row>
    <row r="453" spans="4:18" ht="14.25">
      <c r="D453" s="26"/>
      <c r="E453" s="26"/>
      <c r="F453" s="26"/>
      <c r="G453" s="35"/>
      <c r="H453" s="36"/>
      <c r="I453" s="26"/>
      <c r="J453" s="26"/>
      <c r="K453" s="26"/>
      <c r="L453" s="26"/>
      <c r="M453" s="26"/>
      <c r="N453" s="26"/>
      <c r="O453" s="26"/>
      <c r="P453" s="26"/>
      <c r="Q453" s="26"/>
      <c r="R453" s="26"/>
    </row>
    <row r="454" spans="4:18" ht="14.25">
      <c r="D454" s="26"/>
      <c r="E454" s="26"/>
      <c r="F454" s="26"/>
      <c r="G454" s="35"/>
      <c r="H454" s="36"/>
      <c r="I454" s="26"/>
      <c r="J454" s="26"/>
      <c r="K454" s="26"/>
      <c r="L454" s="26"/>
      <c r="M454" s="26"/>
      <c r="N454" s="26"/>
      <c r="O454" s="26"/>
      <c r="P454" s="26"/>
      <c r="Q454" s="26"/>
      <c r="R454" s="26"/>
    </row>
    <row r="455" spans="4:18" ht="14.25">
      <c r="D455" s="26"/>
      <c r="E455" s="26"/>
      <c r="F455" s="26"/>
      <c r="G455" s="35"/>
      <c r="H455" s="36"/>
      <c r="I455" s="26"/>
      <c r="J455" s="26"/>
      <c r="K455" s="26"/>
      <c r="L455" s="26"/>
      <c r="M455" s="26"/>
      <c r="N455" s="26"/>
      <c r="O455" s="26"/>
      <c r="P455" s="26"/>
      <c r="Q455" s="26"/>
      <c r="R455" s="26"/>
    </row>
    <row r="456" spans="4:18" ht="14.25">
      <c r="D456" s="26"/>
      <c r="E456" s="26"/>
      <c r="F456" s="26"/>
      <c r="G456" s="35"/>
      <c r="H456" s="36"/>
      <c r="I456" s="26"/>
      <c r="J456" s="26"/>
      <c r="K456" s="26"/>
      <c r="L456" s="26"/>
      <c r="M456" s="26"/>
      <c r="N456" s="26"/>
      <c r="O456" s="26"/>
      <c r="P456" s="26"/>
      <c r="Q456" s="26"/>
      <c r="R456" s="26"/>
    </row>
    <row r="457" spans="4:18" ht="14.25">
      <c r="D457" s="26"/>
      <c r="E457" s="26"/>
      <c r="F457" s="26"/>
      <c r="G457" s="35"/>
      <c r="H457" s="36"/>
      <c r="I457" s="26"/>
      <c r="J457" s="26"/>
      <c r="K457" s="26"/>
      <c r="L457" s="26"/>
      <c r="M457" s="26"/>
      <c r="N457" s="26"/>
      <c r="O457" s="26"/>
      <c r="P457" s="26"/>
      <c r="Q457" s="26"/>
      <c r="R457" s="26"/>
    </row>
    <row r="458" spans="4:18" ht="14.25">
      <c r="D458" s="26"/>
      <c r="E458" s="26"/>
      <c r="F458" s="26"/>
      <c r="G458" s="35"/>
      <c r="H458" s="36"/>
      <c r="I458" s="26"/>
      <c r="J458" s="26"/>
      <c r="K458" s="26"/>
      <c r="L458" s="26"/>
      <c r="M458" s="26"/>
      <c r="N458" s="26"/>
      <c r="O458" s="26"/>
      <c r="P458" s="26"/>
      <c r="Q458" s="26"/>
      <c r="R458" s="26"/>
    </row>
    <row r="459" spans="4:18" ht="14.25">
      <c r="D459" s="26"/>
      <c r="E459" s="26"/>
      <c r="F459" s="26"/>
      <c r="G459" s="35"/>
      <c r="H459" s="36"/>
      <c r="I459" s="26"/>
      <c r="J459" s="26"/>
      <c r="K459" s="26"/>
      <c r="L459" s="26"/>
      <c r="M459" s="26"/>
      <c r="N459" s="26"/>
      <c r="O459" s="26"/>
      <c r="P459" s="26"/>
      <c r="Q459" s="26"/>
      <c r="R459" s="26"/>
    </row>
    <row r="460" spans="4:18" ht="14.25">
      <c r="D460" s="26"/>
      <c r="E460" s="26"/>
      <c r="F460" s="26"/>
      <c r="G460" s="35"/>
      <c r="H460" s="36"/>
      <c r="I460" s="26"/>
      <c r="J460" s="26"/>
      <c r="K460" s="26"/>
      <c r="L460" s="26"/>
      <c r="M460" s="26"/>
      <c r="N460" s="26"/>
      <c r="O460" s="26"/>
      <c r="P460" s="26"/>
      <c r="Q460" s="26"/>
      <c r="R460" s="26"/>
    </row>
    <row r="461" spans="4:18" ht="14.25">
      <c r="D461" s="26"/>
      <c r="E461" s="26"/>
      <c r="F461" s="26"/>
      <c r="G461" s="35"/>
      <c r="H461" s="36"/>
      <c r="I461" s="26"/>
      <c r="J461" s="26"/>
      <c r="K461" s="26"/>
      <c r="L461" s="26"/>
      <c r="M461" s="26"/>
      <c r="N461" s="26"/>
      <c r="O461" s="26"/>
      <c r="P461" s="26"/>
      <c r="Q461" s="26"/>
      <c r="R461" s="26"/>
    </row>
    <row r="462" spans="4:18" ht="14.25">
      <c r="D462" s="26"/>
      <c r="E462" s="26"/>
      <c r="F462" s="26"/>
      <c r="G462" s="35"/>
      <c r="H462" s="36"/>
      <c r="I462" s="26"/>
      <c r="J462" s="26"/>
      <c r="K462" s="26"/>
      <c r="L462" s="26"/>
      <c r="M462" s="26"/>
      <c r="N462" s="26"/>
      <c r="O462" s="26"/>
      <c r="P462" s="26"/>
      <c r="Q462" s="26"/>
      <c r="R462" s="26"/>
    </row>
    <row r="463" spans="4:18" ht="14.25">
      <c r="D463" s="26"/>
      <c r="E463" s="26"/>
      <c r="F463" s="26"/>
      <c r="G463" s="35"/>
      <c r="H463" s="36"/>
      <c r="I463" s="26"/>
      <c r="J463" s="26"/>
      <c r="K463" s="26"/>
      <c r="L463" s="26"/>
      <c r="M463" s="26"/>
      <c r="N463" s="26"/>
      <c r="O463" s="26"/>
      <c r="P463" s="26"/>
      <c r="Q463" s="26"/>
      <c r="R463" s="26"/>
    </row>
    <row r="464" spans="4:18" ht="14.25">
      <c r="D464" s="26"/>
      <c r="E464" s="26"/>
      <c r="F464" s="26"/>
      <c r="G464" s="35"/>
      <c r="H464" s="36"/>
      <c r="I464" s="26"/>
      <c r="J464" s="26"/>
      <c r="K464" s="26"/>
      <c r="L464" s="26"/>
      <c r="M464" s="26"/>
      <c r="N464" s="26"/>
      <c r="O464" s="26"/>
      <c r="P464" s="26"/>
      <c r="Q464" s="26"/>
      <c r="R464" s="26"/>
    </row>
    <row r="465" spans="4:18" ht="14.25">
      <c r="D465" s="26"/>
      <c r="E465" s="26"/>
      <c r="F465" s="26"/>
      <c r="G465" s="35"/>
      <c r="H465" s="36"/>
      <c r="I465" s="26"/>
      <c r="J465" s="26"/>
      <c r="K465" s="26"/>
      <c r="L465" s="26"/>
      <c r="M465" s="26"/>
      <c r="N465" s="26"/>
      <c r="O465" s="26"/>
      <c r="P465" s="26"/>
      <c r="Q465" s="26"/>
      <c r="R465" s="26"/>
    </row>
    <row r="466" spans="4:18" ht="14.25">
      <c r="D466" s="26"/>
      <c r="E466" s="26"/>
      <c r="F466" s="26"/>
      <c r="G466" s="35"/>
      <c r="H466" s="36"/>
      <c r="I466" s="26"/>
      <c r="J466" s="26"/>
      <c r="K466" s="26"/>
      <c r="L466" s="26"/>
      <c r="M466" s="26"/>
      <c r="N466" s="26"/>
      <c r="O466" s="26"/>
      <c r="P466" s="26"/>
      <c r="Q466" s="26"/>
      <c r="R466" s="26"/>
    </row>
    <row r="467" spans="4:18" ht="14.25">
      <c r="D467" s="26"/>
      <c r="E467" s="26"/>
      <c r="F467" s="26"/>
      <c r="G467" s="35"/>
      <c r="H467" s="36"/>
      <c r="I467" s="26"/>
      <c r="J467" s="26"/>
      <c r="K467" s="26"/>
      <c r="L467" s="26"/>
      <c r="M467" s="26"/>
      <c r="N467" s="26"/>
      <c r="O467" s="26"/>
      <c r="P467" s="26"/>
      <c r="Q467" s="26"/>
      <c r="R467" s="26"/>
    </row>
    <row r="468" spans="4:18" ht="14.25">
      <c r="D468" s="26"/>
      <c r="E468" s="26"/>
      <c r="F468" s="26"/>
      <c r="G468" s="35"/>
      <c r="H468" s="36"/>
      <c r="I468" s="26"/>
      <c r="J468" s="26"/>
      <c r="K468" s="26"/>
      <c r="L468" s="26"/>
      <c r="M468" s="26"/>
      <c r="N468" s="26"/>
      <c r="O468" s="26"/>
      <c r="P468" s="26"/>
      <c r="Q468" s="26"/>
      <c r="R468" s="26"/>
    </row>
    <row r="469" spans="4:18" ht="14.25">
      <c r="D469" s="26"/>
      <c r="E469" s="26"/>
      <c r="F469" s="26"/>
      <c r="G469" s="35"/>
      <c r="H469" s="36"/>
      <c r="I469" s="26"/>
      <c r="J469" s="26"/>
      <c r="K469" s="26"/>
      <c r="L469" s="26"/>
      <c r="M469" s="26"/>
      <c r="N469" s="26"/>
      <c r="O469" s="26"/>
      <c r="P469" s="26"/>
      <c r="Q469" s="26"/>
      <c r="R469" s="26"/>
    </row>
    <row r="470" spans="4:18" ht="14.25">
      <c r="D470" s="26"/>
      <c r="E470" s="26"/>
      <c r="F470" s="26"/>
      <c r="G470" s="35"/>
      <c r="H470" s="36"/>
      <c r="I470" s="26"/>
      <c r="J470" s="26"/>
      <c r="K470" s="26"/>
      <c r="L470" s="26"/>
      <c r="M470" s="26"/>
      <c r="N470" s="26"/>
      <c r="O470" s="26"/>
      <c r="P470" s="26"/>
      <c r="Q470" s="26"/>
      <c r="R470" s="26"/>
    </row>
    <row r="471" spans="4:18" ht="14.25">
      <c r="D471" s="26"/>
      <c r="E471" s="26"/>
      <c r="F471" s="26"/>
      <c r="G471" s="35"/>
      <c r="H471" s="36"/>
      <c r="I471" s="26"/>
      <c r="J471" s="26"/>
      <c r="K471" s="26"/>
      <c r="L471" s="26"/>
      <c r="M471" s="26"/>
      <c r="N471" s="26"/>
      <c r="O471" s="26"/>
      <c r="P471" s="26"/>
      <c r="Q471" s="26"/>
      <c r="R471" s="26"/>
    </row>
    <row r="472" spans="4:18" ht="14.25">
      <c r="D472" s="26"/>
      <c r="E472" s="26"/>
      <c r="F472" s="26"/>
      <c r="G472" s="35"/>
      <c r="H472" s="36"/>
      <c r="I472" s="26"/>
      <c r="J472" s="26"/>
      <c r="K472" s="26"/>
      <c r="L472" s="26"/>
      <c r="M472" s="26"/>
      <c r="N472" s="26"/>
      <c r="O472" s="26"/>
      <c r="P472" s="26"/>
      <c r="Q472" s="26"/>
      <c r="R472" s="26"/>
    </row>
    <row r="473" spans="4:18" ht="14.25">
      <c r="D473" s="26"/>
      <c r="E473" s="26"/>
      <c r="F473" s="26"/>
      <c r="G473" s="35"/>
      <c r="H473" s="36"/>
      <c r="I473" s="26"/>
      <c r="J473" s="26"/>
      <c r="K473" s="26"/>
      <c r="L473" s="26"/>
      <c r="M473" s="26"/>
      <c r="N473" s="26"/>
      <c r="O473" s="26"/>
      <c r="P473" s="26"/>
      <c r="Q473" s="26"/>
      <c r="R473" s="26"/>
    </row>
    <row r="474" spans="4:18" ht="14.25">
      <c r="D474" s="26"/>
      <c r="E474" s="26"/>
      <c r="F474" s="26"/>
      <c r="G474" s="35"/>
      <c r="H474" s="36"/>
      <c r="I474" s="26"/>
      <c r="J474" s="26"/>
      <c r="K474" s="26"/>
      <c r="L474" s="26"/>
      <c r="M474" s="26"/>
      <c r="N474" s="26"/>
      <c r="O474" s="26"/>
      <c r="P474" s="26"/>
      <c r="Q474" s="26"/>
      <c r="R474" s="26"/>
    </row>
    <row r="475" spans="4:18" ht="14.25">
      <c r="D475" s="26"/>
      <c r="E475" s="26"/>
      <c r="F475" s="26"/>
      <c r="G475" s="35"/>
      <c r="H475" s="36"/>
      <c r="I475" s="26"/>
      <c r="J475" s="26"/>
      <c r="K475" s="26"/>
      <c r="L475" s="26"/>
      <c r="M475" s="26"/>
      <c r="N475" s="26"/>
      <c r="O475" s="26"/>
      <c r="P475" s="26"/>
      <c r="Q475" s="26"/>
      <c r="R475" s="26"/>
    </row>
    <row r="476" spans="4:18" ht="14.25">
      <c r="D476" s="26"/>
      <c r="E476" s="26"/>
      <c r="F476" s="26"/>
      <c r="G476" s="35"/>
      <c r="H476" s="36"/>
      <c r="I476" s="26"/>
      <c r="J476" s="26"/>
      <c r="K476" s="26"/>
      <c r="L476" s="26"/>
      <c r="M476" s="26"/>
      <c r="N476" s="26"/>
      <c r="O476" s="26"/>
      <c r="P476" s="26"/>
      <c r="Q476" s="26"/>
      <c r="R476" s="26"/>
    </row>
    <row r="477" spans="4:18" ht="14.25">
      <c r="D477" s="26"/>
      <c r="E477" s="26"/>
      <c r="F477" s="26"/>
      <c r="G477" s="35"/>
      <c r="H477" s="36"/>
      <c r="I477" s="26"/>
      <c r="J477" s="26"/>
      <c r="K477" s="26"/>
      <c r="L477" s="26"/>
      <c r="M477" s="26"/>
      <c r="N477" s="26"/>
      <c r="O477" s="26"/>
      <c r="P477" s="26"/>
      <c r="Q477" s="26"/>
      <c r="R477" s="26"/>
    </row>
    <row r="478" spans="4:18" ht="14.25">
      <c r="D478" s="26"/>
      <c r="E478" s="26"/>
      <c r="F478" s="26"/>
      <c r="G478" s="35"/>
      <c r="H478" s="36"/>
      <c r="I478" s="26"/>
      <c r="J478" s="26"/>
      <c r="K478" s="26"/>
      <c r="L478" s="26"/>
      <c r="M478" s="26"/>
      <c r="N478" s="26"/>
      <c r="O478" s="26"/>
      <c r="P478" s="26"/>
      <c r="Q478" s="26"/>
      <c r="R478" s="26"/>
    </row>
    <row r="479" spans="4:18" ht="14.25">
      <c r="D479" s="26"/>
      <c r="E479" s="26"/>
      <c r="F479" s="26"/>
      <c r="G479" s="35"/>
      <c r="H479" s="36"/>
      <c r="I479" s="26"/>
      <c r="J479" s="26"/>
      <c r="K479" s="26"/>
      <c r="L479" s="26"/>
      <c r="M479" s="26"/>
      <c r="N479" s="26"/>
      <c r="O479" s="26"/>
      <c r="P479" s="26"/>
      <c r="Q479" s="26"/>
      <c r="R479" s="26"/>
    </row>
    <row r="480" spans="4:18" ht="14.25">
      <c r="D480" s="26"/>
      <c r="E480" s="26"/>
      <c r="F480" s="26"/>
      <c r="G480" s="35"/>
      <c r="H480" s="36"/>
      <c r="I480" s="26"/>
      <c r="J480" s="26"/>
      <c r="K480" s="26"/>
      <c r="L480" s="26"/>
      <c r="M480" s="26"/>
      <c r="N480" s="26"/>
      <c r="O480" s="26"/>
      <c r="P480" s="26"/>
      <c r="Q480" s="26"/>
      <c r="R480" s="26"/>
    </row>
    <row r="481" spans="4:18" ht="14.25">
      <c r="D481" s="26"/>
      <c r="E481" s="26"/>
      <c r="F481" s="26"/>
      <c r="G481" s="35"/>
      <c r="H481" s="36"/>
      <c r="I481" s="26"/>
      <c r="J481" s="26"/>
      <c r="K481" s="26"/>
      <c r="L481" s="26"/>
      <c r="M481" s="26"/>
      <c r="N481" s="26"/>
      <c r="O481" s="26"/>
      <c r="P481" s="26"/>
      <c r="Q481" s="26"/>
      <c r="R481" s="26"/>
    </row>
    <row r="482" spans="4:18" ht="14.25">
      <c r="D482" s="26"/>
      <c r="E482" s="26"/>
      <c r="F482" s="26"/>
      <c r="G482" s="35"/>
      <c r="H482" s="36"/>
      <c r="I482" s="26"/>
      <c r="J482" s="26"/>
      <c r="K482" s="26"/>
      <c r="L482" s="26"/>
      <c r="M482" s="26"/>
      <c r="N482" s="26"/>
      <c r="O482" s="26"/>
      <c r="P482" s="26"/>
      <c r="Q482" s="26"/>
      <c r="R482" s="26"/>
    </row>
    <row r="483" spans="4:18" ht="14.25">
      <c r="D483" s="26"/>
      <c r="E483" s="26"/>
      <c r="F483" s="26"/>
      <c r="G483" s="35"/>
      <c r="H483" s="36"/>
      <c r="I483" s="26"/>
      <c r="J483" s="26"/>
      <c r="K483" s="26"/>
      <c r="L483" s="26"/>
      <c r="M483" s="26"/>
      <c r="N483" s="26"/>
      <c r="O483" s="26"/>
      <c r="P483" s="26"/>
      <c r="Q483" s="26"/>
      <c r="R483" s="26"/>
    </row>
    <row r="484" spans="4:18" ht="14.25">
      <c r="D484" s="26"/>
      <c r="E484" s="26"/>
      <c r="F484" s="26"/>
      <c r="G484" s="35"/>
      <c r="H484" s="36"/>
      <c r="I484" s="26"/>
      <c r="J484" s="26"/>
      <c r="K484" s="26"/>
      <c r="L484" s="26"/>
      <c r="M484" s="26"/>
      <c r="N484" s="26"/>
      <c r="O484" s="26"/>
      <c r="P484" s="26"/>
      <c r="Q484" s="26"/>
      <c r="R484" s="26"/>
    </row>
    <row r="485" spans="4:18" ht="14.25">
      <c r="D485" s="26"/>
      <c r="E485" s="26"/>
      <c r="F485" s="26"/>
      <c r="G485" s="35"/>
      <c r="H485" s="36"/>
      <c r="I485" s="26"/>
      <c r="J485" s="26"/>
      <c r="K485" s="26"/>
      <c r="L485" s="26"/>
      <c r="M485" s="26"/>
      <c r="N485" s="26"/>
      <c r="O485" s="26"/>
      <c r="P485" s="26"/>
      <c r="Q485" s="26"/>
      <c r="R485" s="26"/>
    </row>
    <row r="486" spans="4:18" ht="14.25">
      <c r="D486" s="26"/>
      <c r="E486" s="26"/>
      <c r="F486" s="26"/>
      <c r="G486" s="35"/>
      <c r="H486" s="36"/>
      <c r="I486" s="26"/>
      <c r="J486" s="26"/>
      <c r="K486" s="26"/>
      <c r="L486" s="26"/>
      <c r="M486" s="26"/>
      <c r="N486" s="26"/>
      <c r="O486" s="26"/>
      <c r="P486" s="26"/>
      <c r="Q486" s="26"/>
      <c r="R486" s="26"/>
    </row>
    <row r="487" spans="4:18" ht="14.25">
      <c r="D487" s="26"/>
      <c r="E487" s="26"/>
      <c r="F487" s="26"/>
      <c r="G487" s="35"/>
      <c r="H487" s="36"/>
      <c r="I487" s="26"/>
      <c r="J487" s="26"/>
      <c r="K487" s="26"/>
      <c r="L487" s="26"/>
      <c r="M487" s="26"/>
      <c r="N487" s="26"/>
      <c r="O487" s="26"/>
      <c r="P487" s="26"/>
      <c r="Q487" s="26"/>
      <c r="R487" s="26"/>
    </row>
    <row r="488" spans="4:18" ht="14.25">
      <c r="D488" s="26"/>
      <c r="E488" s="26"/>
      <c r="F488" s="26"/>
      <c r="G488" s="35"/>
      <c r="H488" s="36"/>
      <c r="I488" s="26"/>
      <c r="J488" s="26"/>
      <c r="K488" s="26"/>
      <c r="L488" s="26"/>
      <c r="M488" s="26"/>
      <c r="N488" s="26"/>
      <c r="O488" s="26"/>
      <c r="P488" s="26"/>
      <c r="Q488" s="26"/>
      <c r="R488" s="26"/>
    </row>
    <row r="489" spans="4:18" ht="14.25">
      <c r="D489" s="26"/>
      <c r="E489" s="26"/>
      <c r="F489" s="26"/>
      <c r="G489" s="35"/>
      <c r="H489" s="36"/>
      <c r="I489" s="26"/>
      <c r="J489" s="26"/>
      <c r="K489" s="26"/>
      <c r="L489" s="26"/>
      <c r="M489" s="26"/>
      <c r="N489" s="26"/>
      <c r="O489" s="26"/>
      <c r="P489" s="26"/>
      <c r="Q489" s="26"/>
      <c r="R489" s="26"/>
    </row>
    <row r="490" spans="4:18" ht="14.25">
      <c r="D490" s="26"/>
      <c r="E490" s="26"/>
      <c r="F490" s="26"/>
      <c r="G490" s="35"/>
      <c r="H490" s="36"/>
      <c r="I490" s="26"/>
      <c r="J490" s="26"/>
      <c r="K490" s="26"/>
      <c r="L490" s="26"/>
      <c r="M490" s="26"/>
      <c r="N490" s="26"/>
      <c r="O490" s="26"/>
      <c r="P490" s="26"/>
      <c r="Q490" s="26"/>
      <c r="R490" s="26"/>
    </row>
    <row r="491" spans="4:18" ht="14.25">
      <c r="D491" s="26"/>
      <c r="E491" s="26"/>
      <c r="F491" s="26"/>
      <c r="G491" s="35"/>
      <c r="H491" s="36"/>
      <c r="I491" s="26"/>
      <c r="J491" s="26"/>
      <c r="K491" s="26"/>
      <c r="L491" s="26"/>
      <c r="M491" s="26"/>
      <c r="N491" s="26"/>
      <c r="O491" s="26"/>
      <c r="P491" s="26"/>
      <c r="Q491" s="26"/>
      <c r="R491" s="26"/>
    </row>
    <row r="492" spans="4:18" ht="14.25">
      <c r="D492" s="26"/>
      <c r="E492" s="26"/>
      <c r="F492" s="26"/>
      <c r="G492" s="35"/>
      <c r="H492" s="36"/>
      <c r="I492" s="26"/>
      <c r="J492" s="26"/>
      <c r="K492" s="26"/>
      <c r="L492" s="26"/>
      <c r="M492" s="26"/>
      <c r="N492" s="26"/>
      <c r="O492" s="26"/>
      <c r="P492" s="26"/>
      <c r="Q492" s="26"/>
      <c r="R492" s="26"/>
    </row>
    <row r="493" spans="4:18" ht="14.25">
      <c r="D493" s="26"/>
      <c r="E493" s="26"/>
      <c r="F493" s="26"/>
      <c r="G493" s="35"/>
      <c r="H493" s="36"/>
      <c r="I493" s="26"/>
      <c r="J493" s="26"/>
      <c r="K493" s="26"/>
      <c r="L493" s="26"/>
      <c r="M493" s="26"/>
      <c r="N493" s="26"/>
      <c r="O493" s="26"/>
      <c r="P493" s="26"/>
      <c r="Q493" s="26"/>
      <c r="R493" s="26"/>
    </row>
    <row r="494" spans="4:18" ht="14.25">
      <c r="D494" s="26"/>
      <c r="E494" s="26"/>
      <c r="F494" s="26"/>
      <c r="G494" s="35"/>
      <c r="H494" s="36"/>
      <c r="I494" s="26"/>
      <c r="J494" s="26"/>
      <c r="K494" s="26"/>
      <c r="L494" s="26"/>
      <c r="M494" s="26"/>
      <c r="N494" s="26"/>
      <c r="O494" s="26"/>
      <c r="P494" s="26"/>
      <c r="Q494" s="26"/>
      <c r="R494" s="26"/>
    </row>
    <row r="495" spans="4:18" ht="14.25">
      <c r="D495" s="26"/>
      <c r="E495" s="26"/>
      <c r="F495" s="26"/>
      <c r="G495" s="35"/>
      <c r="H495" s="36"/>
      <c r="I495" s="26"/>
      <c r="J495" s="26"/>
      <c r="K495" s="26"/>
      <c r="L495" s="26"/>
      <c r="M495" s="26"/>
      <c r="N495" s="26"/>
      <c r="O495" s="26"/>
      <c r="P495" s="26"/>
      <c r="Q495" s="26"/>
      <c r="R495" s="26"/>
    </row>
    <row r="496" spans="4:18" ht="14.25">
      <c r="D496" s="26"/>
      <c r="E496" s="26"/>
      <c r="F496" s="26"/>
      <c r="G496" s="35"/>
      <c r="H496" s="36"/>
      <c r="I496" s="26"/>
      <c r="J496" s="26"/>
      <c r="K496" s="26"/>
      <c r="L496" s="26"/>
      <c r="M496" s="26"/>
      <c r="N496" s="26"/>
      <c r="O496" s="26"/>
      <c r="P496" s="26"/>
      <c r="Q496" s="26"/>
      <c r="R496" s="26"/>
    </row>
    <row r="497" spans="4:18" ht="14.25">
      <c r="D497" s="26"/>
      <c r="E497" s="26"/>
      <c r="F497" s="26"/>
      <c r="G497" s="35"/>
      <c r="H497" s="36"/>
      <c r="I497" s="26"/>
      <c r="J497" s="26"/>
      <c r="K497" s="26"/>
      <c r="L497" s="26"/>
      <c r="M497" s="26"/>
      <c r="N497" s="26"/>
      <c r="O497" s="26"/>
      <c r="P497" s="26"/>
      <c r="Q497" s="26"/>
      <c r="R497" s="26"/>
    </row>
    <row r="498" spans="4:18" ht="14.25">
      <c r="D498" s="26"/>
      <c r="E498" s="26"/>
      <c r="F498" s="26"/>
      <c r="G498" s="35"/>
      <c r="H498" s="36"/>
      <c r="I498" s="26"/>
      <c r="J498" s="26"/>
      <c r="K498" s="26"/>
      <c r="L498" s="26"/>
      <c r="M498" s="26"/>
      <c r="N498" s="26"/>
      <c r="O498" s="26"/>
      <c r="P498" s="26"/>
      <c r="Q498" s="26"/>
      <c r="R498" s="26"/>
    </row>
    <row r="499" spans="4:18" ht="14.25">
      <c r="D499" s="26"/>
      <c r="E499" s="26"/>
      <c r="F499" s="26"/>
      <c r="G499" s="35"/>
      <c r="H499" s="36"/>
      <c r="I499" s="26"/>
      <c r="J499" s="26"/>
      <c r="K499" s="26"/>
      <c r="L499" s="26"/>
      <c r="M499" s="26"/>
      <c r="N499" s="26"/>
      <c r="O499" s="26"/>
      <c r="P499" s="26"/>
      <c r="Q499" s="26"/>
      <c r="R499" s="26"/>
    </row>
    <row r="500" spans="4:18" ht="14.25">
      <c r="D500" s="26"/>
      <c r="E500" s="26"/>
      <c r="F500" s="26"/>
      <c r="G500" s="35"/>
      <c r="H500" s="36"/>
      <c r="I500" s="26"/>
      <c r="J500" s="26"/>
      <c r="K500" s="26"/>
      <c r="L500" s="26"/>
      <c r="M500" s="26"/>
      <c r="N500" s="26"/>
      <c r="O500" s="26"/>
      <c r="P500" s="26"/>
      <c r="Q500" s="26"/>
      <c r="R500" s="26"/>
    </row>
    <row r="501" spans="4:18" ht="14.25">
      <c r="D501" s="26"/>
      <c r="E501" s="26"/>
      <c r="F501" s="26"/>
      <c r="G501" s="35"/>
      <c r="H501" s="36"/>
      <c r="I501" s="26"/>
      <c r="J501" s="26"/>
      <c r="K501" s="26"/>
      <c r="L501" s="26"/>
      <c r="M501" s="26"/>
      <c r="N501" s="26"/>
      <c r="O501" s="26"/>
      <c r="P501" s="26"/>
      <c r="Q501" s="26"/>
      <c r="R501" s="26"/>
    </row>
    <row r="502" spans="4:18" ht="14.25">
      <c r="D502" s="26"/>
      <c r="E502" s="26"/>
      <c r="F502" s="26"/>
      <c r="G502" s="35"/>
      <c r="H502" s="36"/>
      <c r="I502" s="26"/>
      <c r="J502" s="26"/>
      <c r="K502" s="26"/>
      <c r="L502" s="26"/>
      <c r="M502" s="26"/>
      <c r="N502" s="26"/>
      <c r="O502" s="26"/>
      <c r="P502" s="26"/>
      <c r="Q502" s="26"/>
      <c r="R502" s="26"/>
    </row>
    <row r="503" spans="4:18" ht="14.25">
      <c r="D503" s="26"/>
      <c r="E503" s="26"/>
      <c r="F503" s="26"/>
      <c r="G503" s="35"/>
      <c r="H503" s="36"/>
      <c r="I503" s="26"/>
      <c r="J503" s="26"/>
      <c r="K503" s="26"/>
      <c r="L503" s="26"/>
      <c r="M503" s="26"/>
      <c r="N503" s="26"/>
      <c r="O503" s="26"/>
      <c r="P503" s="26"/>
      <c r="Q503" s="26"/>
      <c r="R503" s="26"/>
    </row>
    <row r="504" spans="4:18" ht="14.25">
      <c r="D504" s="26"/>
      <c r="E504" s="26"/>
      <c r="F504" s="26"/>
      <c r="G504" s="35"/>
      <c r="H504" s="36"/>
      <c r="I504" s="26"/>
      <c r="J504" s="26"/>
      <c r="K504" s="26"/>
      <c r="L504" s="26"/>
      <c r="M504" s="26"/>
      <c r="N504" s="26"/>
      <c r="O504" s="26"/>
      <c r="P504" s="26"/>
      <c r="Q504" s="26"/>
      <c r="R504" s="26"/>
    </row>
    <row r="505" spans="4:18" ht="14.25">
      <c r="D505" s="26"/>
      <c r="E505" s="26"/>
      <c r="F505" s="26"/>
      <c r="G505" s="35"/>
      <c r="H505" s="36"/>
      <c r="I505" s="26"/>
      <c r="J505" s="26"/>
      <c r="K505" s="26"/>
      <c r="L505" s="26"/>
      <c r="M505" s="26"/>
      <c r="N505" s="26"/>
      <c r="O505" s="26"/>
      <c r="P505" s="26"/>
      <c r="Q505" s="26"/>
      <c r="R505" s="26"/>
    </row>
    <row r="506" spans="4:18" ht="14.25">
      <c r="D506" s="26"/>
      <c r="E506" s="26"/>
      <c r="F506" s="26"/>
      <c r="G506" s="35"/>
      <c r="H506" s="36"/>
      <c r="I506" s="26"/>
      <c r="J506" s="26"/>
      <c r="K506" s="26"/>
      <c r="L506" s="26"/>
      <c r="M506" s="26"/>
      <c r="N506" s="26"/>
      <c r="O506" s="26"/>
      <c r="P506" s="26"/>
      <c r="Q506" s="26"/>
      <c r="R506" s="26"/>
    </row>
    <row r="507" spans="4:18" ht="14.25">
      <c r="D507" s="26"/>
      <c r="E507" s="26"/>
      <c r="F507" s="26"/>
      <c r="G507" s="35"/>
      <c r="H507" s="36"/>
      <c r="I507" s="26"/>
      <c r="J507" s="26"/>
      <c r="K507" s="26"/>
      <c r="L507" s="26"/>
      <c r="M507" s="26"/>
      <c r="N507" s="26"/>
      <c r="O507" s="26"/>
      <c r="P507" s="26"/>
      <c r="Q507" s="26"/>
      <c r="R507" s="26"/>
    </row>
    <row r="508" spans="4:18" ht="14.25">
      <c r="D508" s="26"/>
      <c r="E508" s="26"/>
      <c r="F508" s="26"/>
      <c r="G508" s="35"/>
      <c r="H508" s="36"/>
      <c r="I508" s="26"/>
      <c r="J508" s="26"/>
      <c r="K508" s="26"/>
      <c r="L508" s="26"/>
      <c r="M508" s="26"/>
      <c r="N508" s="26"/>
      <c r="O508" s="26"/>
      <c r="P508" s="26"/>
      <c r="Q508" s="26"/>
      <c r="R508" s="26"/>
    </row>
    <row r="509" spans="4:18" ht="14.25">
      <c r="D509" s="26"/>
      <c r="E509" s="26"/>
      <c r="F509" s="26"/>
      <c r="G509" s="35"/>
      <c r="H509" s="36"/>
      <c r="I509" s="26"/>
      <c r="J509" s="26"/>
      <c r="K509" s="26"/>
      <c r="L509" s="26"/>
      <c r="M509" s="26"/>
      <c r="N509" s="26"/>
      <c r="O509" s="26"/>
      <c r="P509" s="26"/>
      <c r="Q509" s="26"/>
      <c r="R509" s="26"/>
    </row>
    <row r="510" spans="4:18" ht="14.25">
      <c r="D510" s="26"/>
      <c r="E510" s="26"/>
      <c r="F510" s="26"/>
      <c r="G510" s="35"/>
      <c r="H510" s="36"/>
      <c r="I510" s="26"/>
      <c r="J510" s="26"/>
      <c r="K510" s="26"/>
      <c r="L510" s="26"/>
      <c r="M510" s="26"/>
      <c r="N510" s="26"/>
      <c r="O510" s="26"/>
      <c r="P510" s="26"/>
      <c r="Q510" s="26"/>
      <c r="R510" s="26"/>
    </row>
    <row r="511" spans="4:18" ht="14.25">
      <c r="D511" s="26"/>
      <c r="E511" s="26"/>
      <c r="F511" s="26"/>
      <c r="G511" s="35"/>
      <c r="H511" s="36"/>
      <c r="I511" s="26"/>
      <c r="J511" s="26"/>
      <c r="K511" s="26"/>
      <c r="L511" s="26"/>
      <c r="M511" s="26"/>
      <c r="N511" s="26"/>
      <c r="O511" s="26"/>
      <c r="P511" s="26"/>
      <c r="Q511" s="26"/>
      <c r="R511" s="26"/>
    </row>
    <row r="512" spans="4:18" ht="14.25">
      <c r="D512" s="26"/>
      <c r="E512" s="26"/>
      <c r="F512" s="26"/>
      <c r="G512" s="35"/>
      <c r="H512" s="36"/>
      <c r="I512" s="26"/>
      <c r="J512" s="26"/>
      <c r="K512" s="26"/>
      <c r="L512" s="26"/>
      <c r="M512" s="26"/>
      <c r="N512" s="26"/>
      <c r="O512" s="26"/>
      <c r="P512" s="26"/>
      <c r="Q512" s="26"/>
      <c r="R512" s="26"/>
    </row>
    <row r="513" spans="4:18" ht="14.25">
      <c r="D513" s="26"/>
      <c r="E513" s="26"/>
      <c r="F513" s="26"/>
      <c r="G513" s="35"/>
      <c r="H513" s="36"/>
      <c r="I513" s="26"/>
      <c r="J513" s="26"/>
      <c r="K513" s="26"/>
      <c r="L513" s="26"/>
      <c r="M513" s="26"/>
      <c r="N513" s="26"/>
      <c r="O513" s="26"/>
      <c r="P513" s="26"/>
      <c r="Q513" s="26"/>
      <c r="R513" s="26"/>
    </row>
    <row r="514" spans="4:18" ht="14.25">
      <c r="D514" s="26"/>
      <c r="E514" s="26"/>
      <c r="F514" s="26"/>
      <c r="G514" s="35"/>
      <c r="H514" s="36"/>
      <c r="I514" s="26"/>
      <c r="J514" s="26"/>
      <c r="K514" s="26"/>
      <c r="L514" s="26"/>
      <c r="M514" s="26"/>
      <c r="N514" s="26"/>
      <c r="O514" s="26"/>
      <c r="P514" s="26"/>
      <c r="Q514" s="26"/>
      <c r="R514" s="26"/>
    </row>
    <row r="515" spans="4:18" ht="14.25">
      <c r="D515" s="26"/>
      <c r="E515" s="26"/>
      <c r="F515" s="26"/>
      <c r="G515" s="35"/>
      <c r="H515" s="36"/>
      <c r="I515" s="26"/>
      <c r="J515" s="26"/>
      <c r="K515" s="26"/>
      <c r="L515" s="26"/>
      <c r="M515" s="26"/>
      <c r="N515" s="26"/>
      <c r="O515" s="26"/>
      <c r="P515" s="26"/>
      <c r="Q515" s="26"/>
      <c r="R515" s="26"/>
    </row>
    <row r="516" spans="4:18" ht="14.25">
      <c r="D516" s="26"/>
      <c r="E516" s="26"/>
      <c r="F516" s="26"/>
      <c r="G516" s="35"/>
      <c r="H516" s="36"/>
      <c r="I516" s="26"/>
      <c r="J516" s="26"/>
      <c r="K516" s="26"/>
      <c r="L516" s="26"/>
      <c r="M516" s="26"/>
      <c r="N516" s="26"/>
      <c r="O516" s="26"/>
      <c r="P516" s="26"/>
      <c r="Q516" s="26"/>
      <c r="R516" s="26"/>
    </row>
    <row r="517" spans="4:18" ht="14.25">
      <c r="D517" s="26"/>
      <c r="E517" s="26"/>
      <c r="F517" s="26"/>
      <c r="G517" s="35"/>
      <c r="H517" s="36"/>
      <c r="I517" s="26"/>
      <c r="J517" s="26"/>
      <c r="K517" s="26"/>
      <c r="L517" s="26"/>
      <c r="M517" s="26"/>
      <c r="N517" s="26"/>
      <c r="O517" s="26"/>
      <c r="P517" s="26"/>
      <c r="Q517" s="26"/>
      <c r="R517" s="26"/>
    </row>
    <row r="518" spans="4:18" ht="14.25">
      <c r="D518" s="26"/>
      <c r="E518" s="26"/>
      <c r="F518" s="26"/>
      <c r="G518" s="35"/>
      <c r="H518" s="36"/>
      <c r="I518" s="26"/>
      <c r="J518" s="26"/>
      <c r="K518" s="26"/>
      <c r="L518" s="26"/>
      <c r="M518" s="26"/>
      <c r="N518" s="26"/>
      <c r="O518" s="26"/>
      <c r="P518" s="26"/>
      <c r="Q518" s="26"/>
      <c r="R518" s="26"/>
    </row>
    <row r="519" spans="4:18" ht="14.25">
      <c r="D519" s="26"/>
      <c r="E519" s="26"/>
      <c r="F519" s="26"/>
      <c r="G519" s="35"/>
      <c r="H519" s="36"/>
      <c r="I519" s="26"/>
      <c r="J519" s="26"/>
      <c r="K519" s="26"/>
      <c r="L519" s="26"/>
      <c r="M519" s="26"/>
      <c r="N519" s="26"/>
      <c r="O519" s="26"/>
      <c r="P519" s="26"/>
      <c r="Q519" s="26"/>
      <c r="R519" s="26"/>
    </row>
    <row r="520" spans="4:18" ht="14.25">
      <c r="D520" s="26"/>
      <c r="E520" s="26"/>
      <c r="F520" s="26"/>
      <c r="G520" s="35"/>
      <c r="H520" s="36"/>
      <c r="I520" s="26"/>
      <c r="J520" s="26"/>
      <c r="K520" s="26"/>
      <c r="L520" s="26"/>
      <c r="M520" s="26"/>
      <c r="N520" s="26"/>
      <c r="O520" s="26"/>
      <c r="P520" s="26"/>
      <c r="Q520" s="26"/>
      <c r="R520" s="26"/>
    </row>
    <row r="521" spans="4:18" ht="14.25">
      <c r="D521" s="26"/>
      <c r="E521" s="26"/>
      <c r="F521" s="26"/>
      <c r="G521" s="35"/>
      <c r="H521" s="36"/>
      <c r="I521" s="26"/>
      <c r="J521" s="26"/>
      <c r="K521" s="26"/>
      <c r="L521" s="26"/>
      <c r="M521" s="26"/>
      <c r="N521" s="26"/>
      <c r="O521" s="26"/>
      <c r="P521" s="26"/>
      <c r="Q521" s="26"/>
      <c r="R521" s="26"/>
    </row>
    <row r="522" spans="4:18" ht="14.25">
      <c r="D522" s="26"/>
      <c r="E522" s="26"/>
      <c r="F522" s="26"/>
      <c r="G522" s="35"/>
      <c r="H522" s="36"/>
      <c r="I522" s="26"/>
      <c r="J522" s="26"/>
      <c r="K522" s="26"/>
      <c r="L522" s="26"/>
      <c r="M522" s="26"/>
      <c r="N522" s="26"/>
      <c r="O522" s="26"/>
      <c r="P522" s="26"/>
      <c r="Q522" s="26"/>
      <c r="R522" s="26"/>
    </row>
    <row r="523" spans="4:18" ht="14.25">
      <c r="D523" s="26"/>
      <c r="E523" s="26"/>
      <c r="F523" s="26"/>
      <c r="G523" s="35"/>
      <c r="H523" s="36"/>
      <c r="I523" s="26"/>
      <c r="J523" s="26"/>
      <c r="K523" s="26"/>
      <c r="L523" s="26"/>
      <c r="M523" s="26"/>
      <c r="N523" s="26"/>
      <c r="O523" s="26"/>
      <c r="P523" s="26"/>
      <c r="Q523" s="26"/>
      <c r="R523" s="26"/>
    </row>
    <row r="524" spans="4:18" ht="14.25">
      <c r="D524" s="26"/>
      <c r="E524" s="26"/>
      <c r="F524" s="26"/>
      <c r="G524" s="35"/>
      <c r="H524" s="36"/>
      <c r="I524" s="26"/>
      <c r="J524" s="26"/>
      <c r="K524" s="26"/>
      <c r="L524" s="26"/>
      <c r="M524" s="26"/>
      <c r="N524" s="26"/>
      <c r="O524" s="26"/>
      <c r="P524" s="26"/>
      <c r="Q524" s="26"/>
      <c r="R524" s="26"/>
    </row>
    <row r="525" spans="4:18" ht="14.25">
      <c r="D525" s="26"/>
      <c r="E525" s="26"/>
      <c r="F525" s="26"/>
      <c r="G525" s="35"/>
      <c r="H525" s="36"/>
      <c r="I525" s="26"/>
      <c r="J525" s="26"/>
      <c r="K525" s="26"/>
      <c r="L525" s="26"/>
      <c r="M525" s="26"/>
      <c r="N525" s="26"/>
      <c r="O525" s="26"/>
      <c r="P525" s="26"/>
      <c r="Q525" s="26"/>
      <c r="R525" s="26"/>
    </row>
    <row r="526" spans="4:18" ht="14.25">
      <c r="D526" s="26"/>
      <c r="E526" s="26"/>
      <c r="F526" s="26"/>
      <c r="G526" s="35"/>
      <c r="H526" s="36"/>
      <c r="I526" s="26"/>
      <c r="J526" s="26"/>
      <c r="K526" s="26"/>
      <c r="L526" s="26"/>
      <c r="M526" s="26"/>
      <c r="N526" s="26"/>
      <c r="O526" s="26"/>
      <c r="P526" s="26"/>
      <c r="Q526" s="26"/>
      <c r="R526" s="26"/>
    </row>
    <row r="527" spans="4:18" ht="14.25">
      <c r="D527" s="26"/>
      <c r="E527" s="26"/>
      <c r="F527" s="26"/>
      <c r="G527" s="35"/>
      <c r="H527" s="36"/>
      <c r="I527" s="26"/>
      <c r="J527" s="26"/>
      <c r="K527" s="26"/>
      <c r="L527" s="26"/>
      <c r="M527" s="26"/>
      <c r="N527" s="26"/>
      <c r="O527" s="26"/>
      <c r="P527" s="26"/>
      <c r="Q527" s="26"/>
      <c r="R527" s="26"/>
    </row>
    <row r="528" spans="4:18" ht="14.25">
      <c r="D528" s="26"/>
      <c r="E528" s="26"/>
      <c r="F528" s="26"/>
      <c r="G528" s="35"/>
      <c r="H528" s="36"/>
      <c r="I528" s="26"/>
      <c r="J528" s="26"/>
      <c r="K528" s="26"/>
      <c r="L528" s="26"/>
      <c r="M528" s="26"/>
      <c r="N528" s="26"/>
      <c r="O528" s="26"/>
      <c r="P528" s="26"/>
      <c r="Q528" s="26"/>
      <c r="R528" s="26"/>
    </row>
    <row r="529" spans="4:18" ht="14.25">
      <c r="D529" s="26"/>
      <c r="E529" s="26"/>
      <c r="F529" s="26"/>
      <c r="G529" s="35"/>
      <c r="H529" s="36"/>
      <c r="I529" s="26"/>
      <c r="J529" s="26"/>
      <c r="K529" s="26"/>
      <c r="L529" s="26"/>
      <c r="M529" s="26"/>
      <c r="N529" s="26"/>
      <c r="O529" s="26"/>
      <c r="P529" s="26"/>
      <c r="Q529" s="26"/>
      <c r="R529" s="26"/>
    </row>
    <row r="530" spans="4:18" ht="14.25">
      <c r="D530" s="26"/>
      <c r="E530" s="26"/>
      <c r="F530" s="26"/>
      <c r="G530" s="35"/>
      <c r="H530" s="36"/>
      <c r="I530" s="26"/>
      <c r="J530" s="26"/>
      <c r="K530" s="26"/>
      <c r="L530" s="26"/>
      <c r="M530" s="26"/>
      <c r="N530" s="26"/>
      <c r="O530" s="26"/>
      <c r="P530" s="26"/>
      <c r="Q530" s="26"/>
      <c r="R530" s="26"/>
    </row>
    <row r="531" spans="4:18" ht="14.25">
      <c r="D531" s="26"/>
      <c r="E531" s="26"/>
      <c r="F531" s="26"/>
      <c r="G531" s="35"/>
      <c r="H531" s="36"/>
      <c r="I531" s="26"/>
      <c r="J531" s="26"/>
      <c r="K531" s="26"/>
      <c r="L531" s="26"/>
      <c r="M531" s="26"/>
      <c r="N531" s="26"/>
      <c r="O531" s="26"/>
      <c r="P531" s="26"/>
      <c r="Q531" s="26"/>
      <c r="R531" s="26"/>
    </row>
    <row r="532" spans="4:18" ht="14.25">
      <c r="D532" s="26"/>
      <c r="E532" s="26"/>
      <c r="F532" s="26"/>
      <c r="G532" s="35"/>
      <c r="H532" s="36"/>
      <c r="I532" s="26"/>
      <c r="J532" s="26"/>
      <c r="K532" s="26"/>
      <c r="L532" s="26"/>
      <c r="M532" s="26"/>
      <c r="N532" s="26"/>
      <c r="O532" s="26"/>
      <c r="P532" s="26"/>
      <c r="Q532" s="26"/>
      <c r="R532" s="26"/>
    </row>
    <row r="533" spans="4:18" ht="14.25">
      <c r="D533" s="26"/>
      <c r="E533" s="26"/>
      <c r="F533" s="26"/>
      <c r="G533" s="35"/>
      <c r="H533" s="36"/>
      <c r="I533" s="26"/>
      <c r="J533" s="26"/>
      <c r="K533" s="26"/>
      <c r="L533" s="26"/>
      <c r="M533" s="26"/>
      <c r="N533" s="26"/>
      <c r="O533" s="26"/>
      <c r="P533" s="26"/>
      <c r="Q533" s="26"/>
      <c r="R533" s="26"/>
    </row>
    <row r="534" spans="4:18" ht="14.25">
      <c r="D534" s="26"/>
      <c r="E534" s="26"/>
      <c r="F534" s="26"/>
      <c r="G534" s="35"/>
      <c r="H534" s="36"/>
      <c r="I534" s="26"/>
      <c r="J534" s="26"/>
      <c r="K534" s="26"/>
      <c r="L534" s="26"/>
      <c r="M534" s="26"/>
      <c r="N534" s="26"/>
      <c r="O534" s="26"/>
      <c r="P534" s="26"/>
      <c r="Q534" s="26"/>
      <c r="R534" s="26"/>
    </row>
    <row r="535" spans="4:18" ht="14.25">
      <c r="D535" s="26"/>
      <c r="E535" s="26"/>
      <c r="F535" s="26"/>
      <c r="G535" s="35"/>
      <c r="H535" s="36"/>
      <c r="I535" s="26"/>
      <c r="J535" s="26"/>
      <c r="K535" s="26"/>
      <c r="L535" s="26"/>
      <c r="M535" s="26"/>
      <c r="N535" s="26"/>
      <c r="O535" s="26"/>
      <c r="P535" s="26"/>
      <c r="Q535" s="26"/>
      <c r="R535" s="26"/>
    </row>
    <row r="536" spans="4:18" ht="14.25">
      <c r="D536" s="26"/>
      <c r="E536" s="26"/>
      <c r="F536" s="26"/>
      <c r="G536" s="35"/>
      <c r="H536" s="36"/>
      <c r="I536" s="26"/>
      <c r="J536" s="26"/>
      <c r="K536" s="26"/>
      <c r="L536" s="26"/>
      <c r="M536" s="26"/>
      <c r="N536" s="26"/>
      <c r="O536" s="26"/>
      <c r="P536" s="26"/>
      <c r="Q536" s="26"/>
      <c r="R536" s="26"/>
    </row>
    <row r="537" spans="4:18" ht="14.25">
      <c r="D537" s="26"/>
      <c r="E537" s="26"/>
      <c r="F537" s="26"/>
      <c r="G537" s="35"/>
      <c r="H537" s="36"/>
      <c r="I537" s="26"/>
      <c r="J537" s="26"/>
      <c r="K537" s="26"/>
      <c r="L537" s="26"/>
      <c r="M537" s="26"/>
      <c r="N537" s="26"/>
      <c r="O537" s="26"/>
      <c r="P537" s="26"/>
      <c r="Q537" s="26"/>
      <c r="R537" s="26"/>
    </row>
    <row r="538" spans="4:18" ht="14.25">
      <c r="D538" s="26"/>
      <c r="E538" s="26"/>
      <c r="F538" s="26"/>
      <c r="G538" s="35"/>
      <c r="H538" s="36"/>
      <c r="I538" s="26"/>
      <c r="J538" s="26"/>
      <c r="K538" s="26"/>
      <c r="L538" s="26"/>
      <c r="M538" s="26"/>
      <c r="N538" s="26"/>
      <c r="O538" s="26"/>
      <c r="P538" s="26"/>
      <c r="Q538" s="26"/>
      <c r="R538" s="26"/>
    </row>
    <row r="539" spans="4:18" ht="14.25">
      <c r="D539" s="26"/>
      <c r="E539" s="26"/>
      <c r="F539" s="26"/>
      <c r="G539" s="35"/>
      <c r="H539" s="36"/>
      <c r="I539" s="26"/>
      <c r="J539" s="26"/>
      <c r="K539" s="26"/>
      <c r="L539" s="26"/>
      <c r="M539" s="26"/>
      <c r="N539" s="26"/>
      <c r="O539" s="26"/>
      <c r="P539" s="26"/>
      <c r="Q539" s="26"/>
      <c r="R539" s="26"/>
    </row>
    <row r="540" spans="4:18" ht="14.25">
      <c r="D540" s="26"/>
      <c r="E540" s="26"/>
      <c r="F540" s="26"/>
      <c r="G540" s="35"/>
      <c r="H540" s="36"/>
      <c r="I540" s="26"/>
      <c r="J540" s="26"/>
      <c r="K540" s="26"/>
      <c r="L540" s="26"/>
      <c r="M540" s="26"/>
      <c r="N540" s="26"/>
      <c r="O540" s="26"/>
      <c r="P540" s="26"/>
      <c r="Q540" s="26"/>
      <c r="R540" s="26"/>
    </row>
    <row r="541" spans="4:18" ht="14.25">
      <c r="D541" s="26"/>
      <c r="E541" s="26"/>
      <c r="F541" s="26"/>
      <c r="G541" s="35"/>
      <c r="H541" s="36"/>
      <c r="I541" s="26"/>
      <c r="J541" s="26"/>
      <c r="K541" s="26"/>
      <c r="L541" s="26"/>
      <c r="M541" s="26"/>
      <c r="N541" s="26"/>
      <c r="O541" s="26"/>
      <c r="P541" s="26"/>
      <c r="Q541" s="26"/>
      <c r="R541" s="26"/>
    </row>
    <row r="542" spans="4:18" ht="14.25">
      <c r="D542" s="26"/>
      <c r="E542" s="26"/>
      <c r="F542" s="26"/>
      <c r="G542" s="35"/>
      <c r="H542" s="36"/>
      <c r="I542" s="26"/>
      <c r="J542" s="26"/>
      <c r="K542" s="26"/>
      <c r="L542" s="26"/>
      <c r="M542" s="26"/>
      <c r="N542" s="26"/>
      <c r="O542" s="26"/>
      <c r="P542" s="26"/>
      <c r="Q542" s="26"/>
      <c r="R542" s="26"/>
    </row>
    <row r="543" spans="4:18" ht="14.25">
      <c r="D543" s="26"/>
      <c r="E543" s="26"/>
      <c r="F543" s="26"/>
      <c r="G543" s="35"/>
      <c r="H543" s="36"/>
      <c r="I543" s="26"/>
      <c r="J543" s="26"/>
      <c r="K543" s="26"/>
      <c r="L543" s="26"/>
      <c r="M543" s="26"/>
      <c r="N543" s="26"/>
      <c r="O543" s="26"/>
      <c r="P543" s="26"/>
      <c r="Q543" s="26"/>
      <c r="R543" s="26"/>
    </row>
    <row r="544" spans="4:18" ht="14.25">
      <c r="D544" s="26"/>
      <c r="E544" s="26"/>
      <c r="F544" s="26"/>
      <c r="G544" s="35"/>
      <c r="H544" s="36"/>
      <c r="I544" s="26"/>
      <c r="J544" s="26"/>
      <c r="K544" s="26"/>
      <c r="L544" s="26"/>
      <c r="M544" s="26"/>
      <c r="N544" s="26"/>
      <c r="O544" s="26"/>
      <c r="P544" s="26"/>
      <c r="Q544" s="26"/>
      <c r="R544" s="26"/>
    </row>
    <row r="545" spans="4:18" ht="14.25">
      <c r="D545" s="26"/>
      <c r="E545" s="26"/>
      <c r="F545" s="26"/>
      <c r="G545" s="35"/>
      <c r="H545" s="36"/>
      <c r="I545" s="26"/>
      <c r="J545" s="26"/>
      <c r="K545" s="26"/>
      <c r="L545" s="26"/>
      <c r="M545" s="26"/>
      <c r="N545" s="26"/>
      <c r="O545" s="26"/>
      <c r="P545" s="26"/>
      <c r="Q545" s="26"/>
      <c r="R545" s="26"/>
    </row>
    <row r="546" spans="4:18" ht="14.25">
      <c r="D546" s="26"/>
      <c r="E546" s="26"/>
      <c r="F546" s="26"/>
      <c r="G546" s="35"/>
      <c r="H546" s="36"/>
      <c r="I546" s="26"/>
      <c r="J546" s="26"/>
      <c r="K546" s="26"/>
      <c r="L546" s="26"/>
      <c r="M546" s="26"/>
      <c r="N546" s="26"/>
      <c r="O546" s="26"/>
      <c r="P546" s="26"/>
      <c r="Q546" s="26"/>
      <c r="R546" s="26"/>
    </row>
    <row r="547" spans="4:18" ht="14.25">
      <c r="D547" s="26"/>
      <c r="E547" s="26"/>
      <c r="F547" s="26"/>
      <c r="G547" s="35"/>
      <c r="H547" s="36"/>
      <c r="I547" s="26"/>
      <c r="J547" s="26"/>
      <c r="K547" s="26"/>
      <c r="L547" s="26"/>
      <c r="M547" s="26"/>
      <c r="N547" s="26"/>
      <c r="O547" s="26"/>
      <c r="P547" s="26"/>
      <c r="Q547" s="26"/>
      <c r="R547" s="26"/>
    </row>
    <row r="548" spans="4:18" ht="14.25">
      <c r="D548" s="26"/>
      <c r="E548" s="26"/>
      <c r="F548" s="26"/>
      <c r="G548" s="35"/>
      <c r="H548" s="36"/>
      <c r="I548" s="26"/>
      <c r="J548" s="26"/>
      <c r="K548" s="26"/>
      <c r="L548" s="26"/>
      <c r="M548" s="26"/>
      <c r="N548" s="26"/>
      <c r="O548" s="26"/>
      <c r="P548" s="26"/>
      <c r="Q548" s="26"/>
      <c r="R548" s="26"/>
    </row>
    <row r="549" spans="4:18" ht="14.25">
      <c r="D549" s="26"/>
      <c r="E549" s="26"/>
      <c r="F549" s="26"/>
      <c r="G549" s="35"/>
      <c r="H549" s="36"/>
      <c r="I549" s="26"/>
      <c r="J549" s="26"/>
      <c r="K549" s="26"/>
      <c r="L549" s="26"/>
      <c r="M549" s="26"/>
      <c r="N549" s="26"/>
      <c r="O549" s="26"/>
      <c r="P549" s="26"/>
      <c r="Q549" s="26"/>
      <c r="R549" s="26"/>
    </row>
  </sheetData>
  <printOptions horizontalCentered="1" verticalCentered="1"/>
  <pageMargins left="1.1811023622047245" right="1.1811023622047245" top="1.5748031496062993" bottom="0.7874015748031497" header="0.5118110236220472" footer="0.5118110236220472"/>
  <pageSetup horizontalDpi="300" verticalDpi="300" orientation="landscape" paperSize="9" r:id="rId1"/>
  <headerFooter alignWithMargins="0">
    <oddHeader xml:space="preserve">&amp;C </oddHeader>
  </headerFooter>
  <rowBreaks count="2" manualBreakCount="2">
    <brk id="23" max="255" man="1"/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B20"/>
  <sheetViews>
    <sheetView view="pageBreakPreview" zoomScale="120" zoomScaleSheetLayoutView="120" workbookViewId="0" topLeftCell="A1">
      <selection activeCell="B2763" sqref="B2763"/>
    </sheetView>
  </sheetViews>
  <sheetFormatPr defaultColWidth="9.140625" defaultRowHeight="35.25" customHeight="1"/>
  <cols>
    <col min="1" max="1" width="55.57421875" style="289" customWidth="1"/>
    <col min="2" max="2" width="21.00390625" style="289" customWidth="1"/>
    <col min="3" max="16384" width="9.140625" style="289" customWidth="1"/>
  </cols>
  <sheetData>
    <row r="2" spans="1:2" ht="35.25" customHeight="1">
      <c r="A2" s="504"/>
      <c r="B2" s="504"/>
    </row>
    <row r="3" spans="1:2" ht="35.25" customHeight="1">
      <c r="A3" s="288"/>
      <c r="B3" s="288"/>
    </row>
    <row r="5" spans="1:2" ht="35.25" customHeight="1">
      <c r="A5" s="288"/>
      <c r="B5" s="288"/>
    </row>
    <row r="6" spans="1:2" ht="35.25" customHeight="1">
      <c r="A6" s="288"/>
      <c r="B6" s="288"/>
    </row>
    <row r="7" spans="1:2" ht="35.25" customHeight="1">
      <c r="A7" s="288"/>
      <c r="B7" s="288"/>
    </row>
    <row r="8" spans="1:2" ht="35.25" customHeight="1">
      <c r="A8" s="481" t="s">
        <v>629</v>
      </c>
      <c r="B8" s="288"/>
    </row>
    <row r="9" spans="1:2" ht="35.25" customHeight="1">
      <c r="A9" s="481"/>
      <c r="B9" s="288"/>
    </row>
    <row r="10" spans="1:2" ht="27" customHeight="1">
      <c r="A10" s="505" t="s">
        <v>634</v>
      </c>
      <c r="B10" s="505"/>
    </row>
    <row r="11" spans="1:2" ht="15" customHeight="1">
      <c r="A11" s="506" t="s">
        <v>633</v>
      </c>
      <c r="B11" s="506"/>
    </row>
    <row r="12" spans="1:2" ht="15" customHeight="1">
      <c r="A12" s="505" t="s">
        <v>632</v>
      </c>
      <c r="B12" s="505"/>
    </row>
    <row r="13" spans="1:2" ht="49.5" customHeight="1">
      <c r="A13" s="288"/>
      <c r="B13" s="288"/>
    </row>
    <row r="14" spans="1:2" ht="45" customHeight="1">
      <c r="A14" s="288"/>
      <c r="B14" s="288"/>
    </row>
    <row r="15" spans="1:2" ht="35.25" customHeight="1">
      <c r="A15" s="288"/>
      <c r="B15" s="288"/>
    </row>
    <row r="16" spans="1:2" ht="30" customHeight="1">
      <c r="A16" s="288"/>
      <c r="B16" s="288"/>
    </row>
    <row r="17" spans="1:2" ht="30" customHeight="1">
      <c r="A17" s="288"/>
      <c r="B17" s="288"/>
    </row>
    <row r="18" spans="1:2" ht="30" customHeight="1">
      <c r="A18" s="288"/>
      <c r="B18" s="288"/>
    </row>
    <row r="20" spans="1:2" ht="35.25" customHeight="1">
      <c r="A20" s="503"/>
      <c r="B20" s="503"/>
    </row>
  </sheetData>
  <mergeCells count="5">
    <mergeCell ref="A20:B20"/>
    <mergeCell ref="A2:B2"/>
    <mergeCell ref="A10:B10"/>
    <mergeCell ref="A11:B11"/>
    <mergeCell ref="A12:B12"/>
  </mergeCells>
  <printOptions horizontalCentered="1"/>
  <pageMargins left="1.5748031496062993" right="0.7874015748031497" top="1.1811023622047245" bottom="1.1811023622047245" header="1.1811023622047245" footer="0.3937007874015748"/>
  <pageSetup horizontalDpi="600" verticalDpi="600" orientation="portrait" paperSize="9" r:id="rId1"/>
  <headerFooter alignWithMargins="0">
    <oddHeader>&amp;C
</oddHeader>
    <oddFooter>&amp;C49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53"/>
  <sheetViews>
    <sheetView view="pageBreakPreview" zoomScaleSheetLayoutView="100" workbookViewId="0" topLeftCell="A1">
      <pane ySplit="5" topLeftCell="BM129" activePane="bottomLeft" state="frozen"/>
      <selection pane="topLeft" activeCell="B2763" sqref="B2763"/>
      <selection pane="bottomLeft" activeCell="B2763" sqref="B2763"/>
    </sheetView>
  </sheetViews>
  <sheetFormatPr defaultColWidth="9.140625" defaultRowHeight="12.75"/>
  <cols>
    <col min="1" max="1" width="12.7109375" style="197" customWidth="1"/>
    <col min="2" max="6" width="12.7109375" style="198" customWidth="1"/>
    <col min="7" max="16384" width="9.140625" style="199" customWidth="1"/>
  </cols>
  <sheetData>
    <row r="1" ht="24" customHeight="1">
      <c r="A1" s="502" t="s">
        <v>631</v>
      </c>
    </row>
    <row r="2" spans="1:6" s="196" customFormat="1" ht="24" customHeight="1">
      <c r="A2" s="331" t="s">
        <v>32</v>
      </c>
      <c r="B2" s="195"/>
      <c r="C2" s="195"/>
      <c r="D2" s="195"/>
      <c r="E2" s="195"/>
      <c r="F2" s="195"/>
    </row>
    <row r="3" ht="9.75" customHeight="1" thickBot="1"/>
    <row r="4" spans="1:6" s="201" customFormat="1" ht="18" customHeight="1">
      <c r="A4" s="200" t="s">
        <v>33</v>
      </c>
      <c r="B4" s="507" t="s">
        <v>34</v>
      </c>
      <c r="C4" s="507"/>
      <c r="D4" s="507"/>
      <c r="E4" s="507"/>
      <c r="F4" s="508"/>
    </row>
    <row r="5" spans="1:6" ht="15" customHeight="1" thickBot="1">
      <c r="A5" s="202" t="s">
        <v>35</v>
      </c>
      <c r="B5" s="203">
        <v>1</v>
      </c>
      <c r="C5" s="203">
        <v>2</v>
      </c>
      <c r="D5" s="203">
        <v>3</v>
      </c>
      <c r="E5" s="203">
        <v>4</v>
      </c>
      <c r="F5" s="204">
        <v>5</v>
      </c>
    </row>
    <row r="6" spans="1:6" ht="12.75" customHeight="1">
      <c r="A6" s="205">
        <v>50</v>
      </c>
      <c r="B6" s="206">
        <v>4.73</v>
      </c>
      <c r="C6" s="206">
        <v>5.29</v>
      </c>
      <c r="D6" s="206">
        <v>5.85</v>
      </c>
      <c r="E6" s="206">
        <v>6.41</v>
      </c>
      <c r="F6" s="207">
        <v>6.97</v>
      </c>
    </row>
    <row r="7" spans="1:6" ht="12.75" customHeight="1">
      <c r="A7" s="208">
        <v>100</v>
      </c>
      <c r="B7" s="209">
        <v>4.64</v>
      </c>
      <c r="C7" s="209">
        <v>5.2</v>
      </c>
      <c r="D7" s="209">
        <v>5.76</v>
      </c>
      <c r="E7" s="209">
        <v>6.32</v>
      </c>
      <c r="F7" s="210">
        <v>6.88</v>
      </c>
    </row>
    <row r="8" spans="1:6" ht="12.75" customHeight="1">
      <c r="A8" s="208">
        <v>150</v>
      </c>
      <c r="B8" s="209">
        <v>4.55</v>
      </c>
      <c r="C8" s="209">
        <v>5.11</v>
      </c>
      <c r="D8" s="209">
        <v>5.67</v>
      </c>
      <c r="E8" s="209">
        <v>6.23</v>
      </c>
      <c r="F8" s="210">
        <v>6.79</v>
      </c>
    </row>
    <row r="9" spans="1:6" ht="12.75" customHeight="1">
      <c r="A9" s="208">
        <v>200</v>
      </c>
      <c r="B9" s="209">
        <v>4.46</v>
      </c>
      <c r="C9" s="209">
        <v>5.02</v>
      </c>
      <c r="D9" s="209">
        <v>5.58</v>
      </c>
      <c r="E9" s="209">
        <v>6.14</v>
      </c>
      <c r="F9" s="210">
        <v>6.7</v>
      </c>
    </row>
    <row r="10" spans="1:6" ht="12.75" customHeight="1">
      <c r="A10" s="208">
        <v>250</v>
      </c>
      <c r="B10" s="209">
        <v>4.37</v>
      </c>
      <c r="C10" s="209">
        <v>4.93</v>
      </c>
      <c r="D10" s="209">
        <v>5.49</v>
      </c>
      <c r="E10" s="209">
        <v>6.05</v>
      </c>
      <c r="F10" s="210">
        <v>6.61</v>
      </c>
    </row>
    <row r="11" spans="1:6" ht="12.75" customHeight="1">
      <c r="A11" s="208">
        <v>300</v>
      </c>
      <c r="B11" s="209">
        <v>4.28</v>
      </c>
      <c r="C11" s="209">
        <v>4.84</v>
      </c>
      <c r="D11" s="209">
        <v>5.4</v>
      </c>
      <c r="E11" s="209">
        <v>5.96</v>
      </c>
      <c r="F11" s="210">
        <v>6.52</v>
      </c>
    </row>
    <row r="12" spans="1:6" ht="12.75" customHeight="1">
      <c r="A12" s="208">
        <v>350</v>
      </c>
      <c r="B12" s="209">
        <v>4.19</v>
      </c>
      <c r="C12" s="209">
        <v>4.75</v>
      </c>
      <c r="D12" s="209">
        <v>5.31</v>
      </c>
      <c r="E12" s="209">
        <v>5.87</v>
      </c>
      <c r="F12" s="210">
        <v>6.43</v>
      </c>
    </row>
    <row r="13" spans="1:6" ht="12.75" customHeight="1">
      <c r="A13" s="208">
        <v>400</v>
      </c>
      <c r="B13" s="209">
        <v>4.1</v>
      </c>
      <c r="C13" s="209">
        <v>4.66</v>
      </c>
      <c r="D13" s="209">
        <v>5.22</v>
      </c>
      <c r="E13" s="209">
        <v>5.78</v>
      </c>
      <c r="F13" s="210">
        <v>6.34</v>
      </c>
    </row>
    <row r="14" spans="1:6" ht="12.75" customHeight="1">
      <c r="A14" s="208">
        <v>450</v>
      </c>
      <c r="B14" s="209">
        <v>4.01</v>
      </c>
      <c r="C14" s="209">
        <v>4.57</v>
      </c>
      <c r="D14" s="209">
        <v>5.13</v>
      </c>
      <c r="E14" s="209">
        <v>5.69</v>
      </c>
      <c r="F14" s="210">
        <v>6.25</v>
      </c>
    </row>
    <row r="15" spans="1:6" ht="12.75" customHeight="1">
      <c r="A15" s="208">
        <v>500</v>
      </c>
      <c r="B15" s="209">
        <v>3.92</v>
      </c>
      <c r="C15" s="209">
        <v>4.48</v>
      </c>
      <c r="D15" s="209">
        <v>5.04</v>
      </c>
      <c r="E15" s="209">
        <v>5.6</v>
      </c>
      <c r="F15" s="210">
        <v>6.16</v>
      </c>
    </row>
    <row r="16" spans="1:6" ht="12.75" customHeight="1">
      <c r="A16" s="208">
        <v>550</v>
      </c>
      <c r="B16" s="209">
        <v>3.83</v>
      </c>
      <c r="C16" s="209">
        <v>4.39</v>
      </c>
      <c r="D16" s="209">
        <v>4.95</v>
      </c>
      <c r="E16" s="209">
        <v>5.51</v>
      </c>
      <c r="F16" s="210">
        <v>6.07</v>
      </c>
    </row>
    <row r="17" spans="1:6" ht="12.75" customHeight="1">
      <c r="A17" s="208">
        <v>600</v>
      </c>
      <c r="B17" s="209">
        <v>3.74</v>
      </c>
      <c r="C17" s="209">
        <v>4.3</v>
      </c>
      <c r="D17" s="209">
        <v>4.86</v>
      </c>
      <c r="E17" s="209">
        <v>5.42</v>
      </c>
      <c r="F17" s="210">
        <v>5.98</v>
      </c>
    </row>
    <row r="18" spans="1:6" ht="12.75" customHeight="1">
      <c r="A18" s="208">
        <v>650</v>
      </c>
      <c r="B18" s="209">
        <v>3.65</v>
      </c>
      <c r="C18" s="209">
        <v>4.21</v>
      </c>
      <c r="D18" s="209">
        <v>4.77</v>
      </c>
      <c r="E18" s="209">
        <v>5.33</v>
      </c>
      <c r="F18" s="210">
        <v>5.89</v>
      </c>
    </row>
    <row r="19" spans="1:6" ht="12.75" customHeight="1">
      <c r="A19" s="208">
        <v>700</v>
      </c>
      <c r="B19" s="209">
        <v>3.56</v>
      </c>
      <c r="C19" s="209">
        <v>4.12</v>
      </c>
      <c r="D19" s="209">
        <v>4.68</v>
      </c>
      <c r="E19" s="209">
        <v>5.24</v>
      </c>
      <c r="F19" s="210">
        <v>5.8</v>
      </c>
    </row>
    <row r="20" spans="1:6" ht="12.75" customHeight="1">
      <c r="A20" s="208">
        <v>750</v>
      </c>
      <c r="B20" s="209">
        <v>3.47</v>
      </c>
      <c r="C20" s="209">
        <v>4.03</v>
      </c>
      <c r="D20" s="209">
        <v>4.59</v>
      </c>
      <c r="E20" s="209">
        <v>5.15</v>
      </c>
      <c r="F20" s="210">
        <v>5.71</v>
      </c>
    </row>
    <row r="21" spans="1:6" ht="12.75" customHeight="1">
      <c r="A21" s="208">
        <v>800</v>
      </c>
      <c r="B21" s="209">
        <v>3.38</v>
      </c>
      <c r="C21" s="209">
        <v>3.94</v>
      </c>
      <c r="D21" s="209">
        <v>4.5</v>
      </c>
      <c r="E21" s="209">
        <v>5.06</v>
      </c>
      <c r="F21" s="210">
        <v>5.62</v>
      </c>
    </row>
    <row r="22" spans="1:6" ht="12.75" customHeight="1">
      <c r="A22" s="208">
        <v>850</v>
      </c>
      <c r="B22" s="209">
        <v>3.29</v>
      </c>
      <c r="C22" s="209">
        <v>3.85</v>
      </c>
      <c r="D22" s="209">
        <v>4.41</v>
      </c>
      <c r="E22" s="209">
        <v>4.97</v>
      </c>
      <c r="F22" s="210">
        <v>5.53</v>
      </c>
    </row>
    <row r="23" spans="1:6" ht="12.75" customHeight="1">
      <c r="A23" s="208">
        <v>900</v>
      </c>
      <c r="B23" s="209">
        <v>3.2</v>
      </c>
      <c r="C23" s="209">
        <v>3.76</v>
      </c>
      <c r="D23" s="209">
        <v>4.32</v>
      </c>
      <c r="E23" s="209">
        <v>4.88</v>
      </c>
      <c r="F23" s="210">
        <v>5.44</v>
      </c>
    </row>
    <row r="24" spans="1:6" ht="12.75" customHeight="1">
      <c r="A24" s="208">
        <v>950</v>
      </c>
      <c r="B24" s="209">
        <v>3.11</v>
      </c>
      <c r="C24" s="209">
        <v>3.67</v>
      </c>
      <c r="D24" s="209">
        <v>4.23</v>
      </c>
      <c r="E24" s="209">
        <v>4.79</v>
      </c>
      <c r="F24" s="210">
        <v>5.35</v>
      </c>
    </row>
    <row r="25" spans="1:6" ht="12.75" customHeight="1">
      <c r="A25" s="208">
        <v>1000</v>
      </c>
      <c r="B25" s="209">
        <v>3.02</v>
      </c>
      <c r="C25" s="209">
        <v>3.58</v>
      </c>
      <c r="D25" s="209">
        <v>4.14</v>
      </c>
      <c r="E25" s="209">
        <v>4.7</v>
      </c>
      <c r="F25" s="210">
        <v>5.26</v>
      </c>
    </row>
    <row r="26" spans="1:6" ht="12.75" customHeight="1">
      <c r="A26" s="208">
        <v>1100</v>
      </c>
      <c r="B26" s="209">
        <v>2.98</v>
      </c>
      <c r="C26" s="209">
        <v>3.54</v>
      </c>
      <c r="D26" s="209">
        <v>4.08</v>
      </c>
      <c r="E26" s="209">
        <v>4.63</v>
      </c>
      <c r="F26" s="210">
        <v>5.18</v>
      </c>
    </row>
    <row r="27" spans="1:6" ht="12.75" customHeight="1">
      <c r="A27" s="208">
        <v>1200</v>
      </c>
      <c r="B27" s="209">
        <v>2.94</v>
      </c>
      <c r="C27" s="209">
        <v>3.49</v>
      </c>
      <c r="D27" s="209">
        <v>4.02</v>
      </c>
      <c r="E27" s="209">
        <v>4.56</v>
      </c>
      <c r="F27" s="210">
        <v>5.1</v>
      </c>
    </row>
    <row r="28" spans="1:6" ht="12.75" customHeight="1">
      <c r="A28" s="208">
        <v>1300</v>
      </c>
      <c r="B28" s="209">
        <v>2.9</v>
      </c>
      <c r="C28" s="209">
        <v>3.44</v>
      </c>
      <c r="D28" s="209">
        <v>3.96</v>
      </c>
      <c r="E28" s="209">
        <v>4.5</v>
      </c>
      <c r="F28" s="210">
        <v>5.04</v>
      </c>
    </row>
    <row r="29" spans="1:6" ht="12.75" customHeight="1">
      <c r="A29" s="208">
        <v>1400</v>
      </c>
      <c r="B29" s="209">
        <v>2.86</v>
      </c>
      <c r="C29" s="209">
        <v>3.39</v>
      </c>
      <c r="D29" s="209">
        <v>3.9</v>
      </c>
      <c r="E29" s="209">
        <v>4.43</v>
      </c>
      <c r="F29" s="210">
        <v>4.96</v>
      </c>
    </row>
    <row r="30" spans="1:6" ht="12.75" customHeight="1">
      <c r="A30" s="208">
        <v>1500</v>
      </c>
      <c r="B30" s="209">
        <v>2.82</v>
      </c>
      <c r="C30" s="209">
        <v>3.34</v>
      </c>
      <c r="D30" s="209">
        <v>3.85</v>
      </c>
      <c r="E30" s="209">
        <v>4.37</v>
      </c>
      <c r="F30" s="210">
        <v>4.88</v>
      </c>
    </row>
    <row r="31" spans="1:6" ht="12.75" customHeight="1">
      <c r="A31" s="208">
        <v>1600</v>
      </c>
      <c r="B31" s="209">
        <v>2.78</v>
      </c>
      <c r="C31" s="209">
        <v>3.29</v>
      </c>
      <c r="D31" s="209">
        <v>3.79</v>
      </c>
      <c r="E31" s="209">
        <v>4.31</v>
      </c>
      <c r="F31" s="210">
        <v>4.81</v>
      </c>
    </row>
    <row r="32" spans="1:6" ht="12.75" customHeight="1">
      <c r="A32" s="208">
        <v>1700</v>
      </c>
      <c r="B32" s="209">
        <v>2.74</v>
      </c>
      <c r="C32" s="209">
        <v>3.24</v>
      </c>
      <c r="D32" s="209">
        <v>3.73</v>
      </c>
      <c r="E32" s="209">
        <v>4.24</v>
      </c>
      <c r="F32" s="210">
        <v>4.73</v>
      </c>
    </row>
    <row r="33" spans="1:6" ht="12.75" customHeight="1">
      <c r="A33" s="208">
        <v>1800</v>
      </c>
      <c r="B33" s="209">
        <v>2.7</v>
      </c>
      <c r="C33" s="209">
        <v>3.19</v>
      </c>
      <c r="D33" s="209">
        <v>3.67</v>
      </c>
      <c r="E33" s="209">
        <v>4.17</v>
      </c>
      <c r="F33" s="210">
        <v>4.66</v>
      </c>
    </row>
    <row r="34" spans="1:6" ht="12.75" customHeight="1">
      <c r="A34" s="208">
        <v>1900</v>
      </c>
      <c r="B34" s="209">
        <v>2.66</v>
      </c>
      <c r="C34" s="209">
        <v>3.14</v>
      </c>
      <c r="D34" s="209">
        <v>3.61</v>
      </c>
      <c r="E34" s="209">
        <v>4.11</v>
      </c>
      <c r="F34" s="210">
        <v>4.58</v>
      </c>
    </row>
    <row r="35" spans="1:6" ht="12.75" customHeight="1">
      <c r="A35" s="208">
        <v>2000</v>
      </c>
      <c r="B35" s="209">
        <v>2.52</v>
      </c>
      <c r="C35" s="209">
        <v>3.09</v>
      </c>
      <c r="D35" s="209">
        <v>3.56</v>
      </c>
      <c r="E35" s="209">
        <v>4.04</v>
      </c>
      <c r="F35" s="210">
        <v>4.5</v>
      </c>
    </row>
    <row r="36" spans="1:6" ht="12.75" customHeight="1">
      <c r="A36" s="208">
        <v>2100</v>
      </c>
      <c r="B36" s="209">
        <v>2.6</v>
      </c>
      <c r="C36" s="209">
        <v>3.04</v>
      </c>
      <c r="D36" s="209">
        <v>3.5</v>
      </c>
      <c r="E36" s="209">
        <v>3.97</v>
      </c>
      <c r="F36" s="210">
        <v>4.43</v>
      </c>
    </row>
    <row r="37" spans="1:6" ht="12.75" customHeight="1">
      <c r="A37" s="208">
        <v>2200</v>
      </c>
      <c r="B37" s="209">
        <v>2.54</v>
      </c>
      <c r="C37" s="209">
        <v>2.99</v>
      </c>
      <c r="D37" s="209">
        <v>3.44</v>
      </c>
      <c r="E37" s="209">
        <v>3.91</v>
      </c>
      <c r="F37" s="210">
        <v>4.35</v>
      </c>
    </row>
    <row r="38" spans="1:6" ht="12.75" customHeight="1">
      <c r="A38" s="208">
        <v>2300</v>
      </c>
      <c r="B38" s="209">
        <v>2.5</v>
      </c>
      <c r="C38" s="209">
        <v>2.94</v>
      </c>
      <c r="D38" s="209">
        <v>3.38</v>
      </c>
      <c r="E38" s="209">
        <v>3.84</v>
      </c>
      <c r="F38" s="210">
        <v>4.28</v>
      </c>
    </row>
    <row r="39" spans="1:6" ht="12.75" customHeight="1">
      <c r="A39" s="208">
        <v>2400</v>
      </c>
      <c r="B39" s="209">
        <v>2.46</v>
      </c>
      <c r="C39" s="209">
        <v>2.89</v>
      </c>
      <c r="D39" s="209">
        <v>3.32</v>
      </c>
      <c r="E39" s="209">
        <v>3.77</v>
      </c>
      <c r="F39" s="210">
        <v>4.2</v>
      </c>
    </row>
    <row r="40" spans="1:6" ht="12.75" customHeight="1">
      <c r="A40" s="208">
        <v>2500</v>
      </c>
      <c r="B40" s="209">
        <v>2.42</v>
      </c>
      <c r="C40" s="209">
        <v>2.84</v>
      </c>
      <c r="D40" s="209">
        <v>3.27</v>
      </c>
      <c r="E40" s="209">
        <v>3.7</v>
      </c>
      <c r="F40" s="210">
        <v>4.12</v>
      </c>
    </row>
    <row r="41" spans="1:6" ht="12.75" customHeight="1">
      <c r="A41" s="208">
        <v>2600</v>
      </c>
      <c r="B41" s="209">
        <v>2.4</v>
      </c>
      <c r="C41" s="209">
        <v>2.82</v>
      </c>
      <c r="D41" s="209">
        <v>3.25</v>
      </c>
      <c r="E41" s="209">
        <v>3.67</v>
      </c>
      <c r="F41" s="210">
        <v>4.09</v>
      </c>
    </row>
    <row r="42" spans="1:6" ht="12.75" customHeight="1">
      <c r="A42" s="208">
        <v>2700</v>
      </c>
      <c r="B42" s="209">
        <v>2.38</v>
      </c>
      <c r="C42" s="209">
        <v>2.8</v>
      </c>
      <c r="D42" s="209">
        <v>3.22</v>
      </c>
      <c r="E42" s="209">
        <v>3.64</v>
      </c>
      <c r="F42" s="210">
        <v>4.05</v>
      </c>
    </row>
    <row r="43" spans="1:6" ht="12.75" customHeight="1">
      <c r="A43" s="208">
        <v>2800</v>
      </c>
      <c r="B43" s="209">
        <v>2.37</v>
      </c>
      <c r="C43" s="209">
        <v>2.78</v>
      </c>
      <c r="D43" s="209">
        <v>3.2</v>
      </c>
      <c r="E43" s="209">
        <v>3.61</v>
      </c>
      <c r="F43" s="210">
        <v>4.02</v>
      </c>
    </row>
    <row r="44" spans="1:6" ht="12.75" customHeight="1">
      <c r="A44" s="208">
        <v>2900</v>
      </c>
      <c r="B44" s="209">
        <v>2.35</v>
      </c>
      <c r="C44" s="209">
        <v>2.76</v>
      </c>
      <c r="D44" s="209">
        <v>3.17</v>
      </c>
      <c r="E44" s="209">
        <v>3.58</v>
      </c>
      <c r="F44" s="210">
        <v>3.98</v>
      </c>
    </row>
    <row r="45" spans="1:6" ht="12.75" customHeight="1">
      <c r="A45" s="208">
        <v>3000</v>
      </c>
      <c r="B45" s="209">
        <v>2.33</v>
      </c>
      <c r="C45" s="209">
        <v>2.74</v>
      </c>
      <c r="D45" s="209">
        <v>3.14</v>
      </c>
      <c r="E45" s="209">
        <v>3.55</v>
      </c>
      <c r="F45" s="210">
        <v>3.95</v>
      </c>
    </row>
    <row r="46" spans="1:6" ht="12.75" customHeight="1">
      <c r="A46" s="208">
        <v>3200</v>
      </c>
      <c r="B46" s="209">
        <v>2.3</v>
      </c>
      <c r="C46" s="209">
        <v>2.7</v>
      </c>
      <c r="D46" s="209">
        <v>3.1</v>
      </c>
      <c r="E46" s="209">
        <v>3.49</v>
      </c>
      <c r="F46" s="210">
        <v>3.88</v>
      </c>
    </row>
    <row r="47" spans="1:6" ht="12.75" customHeight="1">
      <c r="A47" s="208">
        <v>3400</v>
      </c>
      <c r="B47" s="209">
        <v>2.26</v>
      </c>
      <c r="C47" s="209">
        <v>2.65</v>
      </c>
      <c r="D47" s="209">
        <v>3.04</v>
      </c>
      <c r="E47" s="209">
        <v>3.43</v>
      </c>
      <c r="F47" s="210">
        <v>3.81</v>
      </c>
    </row>
    <row r="48" spans="1:6" ht="12.75" customHeight="1">
      <c r="A48" s="208">
        <v>3600</v>
      </c>
      <c r="B48" s="209">
        <v>2.23</v>
      </c>
      <c r="C48" s="209">
        <v>2.61</v>
      </c>
      <c r="D48" s="209">
        <v>2.99</v>
      </c>
      <c r="E48" s="209">
        <v>3.37</v>
      </c>
      <c r="F48" s="210">
        <v>3.74</v>
      </c>
    </row>
    <row r="49" spans="1:6" ht="12.75" customHeight="1">
      <c r="A49" s="208">
        <v>3800</v>
      </c>
      <c r="B49" s="209">
        <v>2.2</v>
      </c>
      <c r="C49" s="209">
        <v>2.57</v>
      </c>
      <c r="D49" s="209">
        <v>2.94</v>
      </c>
      <c r="E49" s="209">
        <v>3.3</v>
      </c>
      <c r="F49" s="210">
        <v>3.67</v>
      </c>
    </row>
    <row r="50" spans="1:6" ht="12.75" customHeight="1" thickBot="1">
      <c r="A50" s="211">
        <v>4000</v>
      </c>
      <c r="B50" s="212">
        <v>2.16</v>
      </c>
      <c r="C50" s="212">
        <v>2.53</v>
      </c>
      <c r="D50" s="212">
        <v>2.88</v>
      </c>
      <c r="E50" s="212">
        <v>3.24</v>
      </c>
      <c r="F50" s="213">
        <v>3.6</v>
      </c>
    </row>
    <row r="51" ht="13.5" thickBot="1"/>
    <row r="52" spans="1:6" s="201" customFormat="1" ht="18" customHeight="1">
      <c r="A52" s="200" t="s">
        <v>33</v>
      </c>
      <c r="B52" s="507" t="s">
        <v>34</v>
      </c>
      <c r="C52" s="507"/>
      <c r="D52" s="507"/>
      <c r="E52" s="507"/>
      <c r="F52" s="508"/>
    </row>
    <row r="53" spans="1:6" ht="15" customHeight="1" thickBot="1">
      <c r="A53" s="202" t="s">
        <v>35</v>
      </c>
      <c r="B53" s="203">
        <v>1</v>
      </c>
      <c r="C53" s="203">
        <v>2</v>
      </c>
      <c r="D53" s="203">
        <v>3</v>
      </c>
      <c r="E53" s="203">
        <v>4</v>
      </c>
      <c r="F53" s="204">
        <v>5</v>
      </c>
    </row>
    <row r="54" spans="1:6" ht="12.75" customHeight="1">
      <c r="A54" s="205">
        <v>4200</v>
      </c>
      <c r="B54" s="206">
        <v>2.13</v>
      </c>
      <c r="C54" s="206">
        <v>2.48</v>
      </c>
      <c r="D54" s="206">
        <v>2.83</v>
      </c>
      <c r="E54" s="206">
        <v>3.18</v>
      </c>
      <c r="F54" s="207">
        <v>3.53</v>
      </c>
    </row>
    <row r="55" spans="1:6" ht="12.75" customHeight="1">
      <c r="A55" s="208">
        <v>4400</v>
      </c>
      <c r="B55" s="209">
        <v>2.11</v>
      </c>
      <c r="C55" s="209">
        <v>2.44</v>
      </c>
      <c r="D55" s="209">
        <v>2.78</v>
      </c>
      <c r="E55" s="209">
        <v>3.12</v>
      </c>
      <c r="F55" s="210">
        <v>3.46</v>
      </c>
    </row>
    <row r="56" spans="1:6" ht="12.75" customHeight="1">
      <c r="A56" s="208">
        <v>4600</v>
      </c>
      <c r="B56" s="209">
        <v>2.07</v>
      </c>
      <c r="C56" s="209">
        <v>2.4</v>
      </c>
      <c r="D56" s="209">
        <v>2.73</v>
      </c>
      <c r="E56" s="209">
        <v>3.06</v>
      </c>
      <c r="F56" s="210">
        <v>3.39</v>
      </c>
    </row>
    <row r="57" spans="1:6" ht="12.75" customHeight="1">
      <c r="A57" s="208">
        <v>4800</v>
      </c>
      <c r="B57" s="209">
        <v>2.04</v>
      </c>
      <c r="C57" s="209">
        <v>2.36</v>
      </c>
      <c r="D57" s="209">
        <v>2.68</v>
      </c>
      <c r="E57" s="209">
        <v>3</v>
      </c>
      <c r="F57" s="210">
        <v>3.32</v>
      </c>
    </row>
    <row r="58" spans="1:6" ht="12.75" customHeight="1">
      <c r="A58" s="208">
        <v>5000</v>
      </c>
      <c r="B58" s="209">
        <v>2</v>
      </c>
      <c r="C58" s="209">
        <v>2.31</v>
      </c>
      <c r="D58" s="209">
        <v>2.62</v>
      </c>
      <c r="E58" s="209">
        <v>2.93</v>
      </c>
      <c r="F58" s="210">
        <v>3.24</v>
      </c>
    </row>
    <row r="59" spans="1:6" ht="12.75" customHeight="1">
      <c r="A59" s="208">
        <v>5200</v>
      </c>
      <c r="B59" s="209">
        <v>1.98</v>
      </c>
      <c r="C59" s="209">
        <v>2.29</v>
      </c>
      <c r="D59" s="209">
        <v>2.59</v>
      </c>
      <c r="E59" s="209">
        <v>2.9</v>
      </c>
      <c r="F59" s="210">
        <v>3.2</v>
      </c>
    </row>
    <row r="60" spans="1:6" ht="12.75" customHeight="1">
      <c r="A60" s="208">
        <v>5400</v>
      </c>
      <c r="B60" s="209">
        <v>1.96</v>
      </c>
      <c r="C60" s="209">
        <v>2.27</v>
      </c>
      <c r="D60" s="209">
        <v>2.57</v>
      </c>
      <c r="E60" s="209">
        <v>2.87</v>
      </c>
      <c r="F60" s="210">
        <v>3.17</v>
      </c>
    </row>
    <row r="61" spans="1:6" ht="12.75" customHeight="1">
      <c r="A61" s="208">
        <v>5600</v>
      </c>
      <c r="B61" s="209">
        <v>1.95</v>
      </c>
      <c r="C61" s="209">
        <v>2.25</v>
      </c>
      <c r="D61" s="209">
        <v>2.54</v>
      </c>
      <c r="E61" s="209">
        <v>2.84</v>
      </c>
      <c r="F61" s="210">
        <v>3.14</v>
      </c>
    </row>
    <row r="62" spans="1:6" ht="12.75" customHeight="1">
      <c r="A62" s="208">
        <v>5800</v>
      </c>
      <c r="B62" s="209">
        <v>1.93</v>
      </c>
      <c r="C62" s="209">
        <v>2.23</v>
      </c>
      <c r="D62" s="209">
        <v>2.52</v>
      </c>
      <c r="E62" s="209">
        <v>2.82</v>
      </c>
      <c r="F62" s="210">
        <v>3.11</v>
      </c>
    </row>
    <row r="63" spans="1:6" ht="12.75" customHeight="1">
      <c r="A63" s="208">
        <v>6000</v>
      </c>
      <c r="B63" s="209">
        <v>1.92</v>
      </c>
      <c r="C63" s="209">
        <v>2.21</v>
      </c>
      <c r="D63" s="209">
        <v>2.5</v>
      </c>
      <c r="E63" s="209">
        <v>2.79</v>
      </c>
      <c r="F63" s="210">
        <v>3.08</v>
      </c>
    </row>
    <row r="64" spans="1:6" ht="12.75" customHeight="1">
      <c r="A64" s="208">
        <v>6500</v>
      </c>
      <c r="B64" s="209">
        <v>1.88</v>
      </c>
      <c r="C64" s="209">
        <v>2.16</v>
      </c>
      <c r="D64" s="209">
        <v>2.44</v>
      </c>
      <c r="E64" s="209">
        <v>2.72</v>
      </c>
      <c r="F64" s="210">
        <v>3</v>
      </c>
    </row>
    <row r="65" spans="1:6" ht="12.75" customHeight="1">
      <c r="A65" s="208">
        <v>7000</v>
      </c>
      <c r="B65" s="209">
        <v>1.84</v>
      </c>
      <c r="C65" s="209">
        <v>2.11</v>
      </c>
      <c r="D65" s="209">
        <v>2.38</v>
      </c>
      <c r="E65" s="209">
        <v>2.65</v>
      </c>
      <c r="F65" s="210">
        <v>2.92</v>
      </c>
    </row>
    <row r="66" spans="1:6" ht="12.75" customHeight="1">
      <c r="A66" s="208">
        <v>7500</v>
      </c>
      <c r="B66" s="209">
        <v>1.8</v>
      </c>
      <c r="C66" s="209">
        <v>2.07</v>
      </c>
      <c r="D66" s="209">
        <v>2.32</v>
      </c>
      <c r="E66" s="209">
        <v>2.59</v>
      </c>
      <c r="F66" s="210">
        <v>2.84</v>
      </c>
    </row>
    <row r="67" spans="1:6" ht="12.75" customHeight="1">
      <c r="A67" s="208">
        <v>8000</v>
      </c>
      <c r="B67" s="209">
        <v>1.77</v>
      </c>
      <c r="C67" s="209">
        <v>2.03</v>
      </c>
      <c r="D67" s="209">
        <v>2.28</v>
      </c>
      <c r="E67" s="209">
        <v>2.54</v>
      </c>
      <c r="F67" s="210">
        <v>2.79</v>
      </c>
    </row>
    <row r="68" spans="1:6" ht="12.75" customHeight="1">
      <c r="A68" s="208">
        <v>8500</v>
      </c>
      <c r="B68" s="209">
        <v>1.75</v>
      </c>
      <c r="C68" s="209">
        <v>2</v>
      </c>
      <c r="D68" s="209">
        <v>2.25</v>
      </c>
      <c r="E68" s="209">
        <v>2.5</v>
      </c>
      <c r="F68" s="210">
        <v>2.74</v>
      </c>
    </row>
    <row r="69" spans="1:6" ht="12.75" customHeight="1">
      <c r="A69" s="208">
        <v>9000</v>
      </c>
      <c r="B69" s="209">
        <v>1.73</v>
      </c>
      <c r="C69" s="209">
        <v>1.97</v>
      </c>
      <c r="D69" s="209">
        <v>2.21</v>
      </c>
      <c r="E69" s="209">
        <v>2.46</v>
      </c>
      <c r="F69" s="210">
        <v>2.7</v>
      </c>
    </row>
    <row r="70" spans="1:6" ht="12.75" customHeight="1">
      <c r="A70" s="208">
        <v>9500</v>
      </c>
      <c r="B70" s="209">
        <v>1.71</v>
      </c>
      <c r="C70" s="209">
        <v>1.94</v>
      </c>
      <c r="D70" s="209">
        <v>2.18</v>
      </c>
      <c r="E70" s="209">
        <v>2.42</v>
      </c>
      <c r="F70" s="210">
        <v>2.65</v>
      </c>
    </row>
    <row r="71" spans="1:6" ht="12.75" customHeight="1">
      <c r="A71" s="208">
        <v>10000</v>
      </c>
      <c r="B71" s="209">
        <v>1.69</v>
      </c>
      <c r="C71" s="209">
        <v>1.91</v>
      </c>
      <c r="D71" s="209">
        <v>2.15</v>
      </c>
      <c r="E71" s="209">
        <v>2.38</v>
      </c>
      <c r="F71" s="210">
        <v>2.61</v>
      </c>
    </row>
    <row r="72" spans="1:6" ht="12.75" customHeight="1">
      <c r="A72" s="208">
        <v>10500</v>
      </c>
      <c r="B72" s="209">
        <v>1.66</v>
      </c>
      <c r="C72" s="209">
        <v>1.88</v>
      </c>
      <c r="D72" s="209">
        <v>2.12</v>
      </c>
      <c r="E72" s="209">
        <v>2.34</v>
      </c>
      <c r="F72" s="210">
        <v>2.57</v>
      </c>
    </row>
    <row r="73" spans="1:6" ht="12.75" customHeight="1">
      <c r="A73" s="208">
        <v>11000</v>
      </c>
      <c r="B73" s="209">
        <v>1.64</v>
      </c>
      <c r="C73" s="209">
        <v>1.86</v>
      </c>
      <c r="D73" s="209">
        <v>2.09</v>
      </c>
      <c r="E73" s="209">
        <v>2.31</v>
      </c>
      <c r="F73" s="210">
        <v>2.53</v>
      </c>
    </row>
    <row r="74" spans="1:6" ht="12.75" customHeight="1">
      <c r="A74" s="208">
        <v>11500</v>
      </c>
      <c r="B74" s="209">
        <v>1.61</v>
      </c>
      <c r="C74" s="209">
        <v>1.83</v>
      </c>
      <c r="D74" s="209">
        <v>2.06</v>
      </c>
      <c r="E74" s="209">
        <v>2.27</v>
      </c>
      <c r="F74" s="210">
        <v>2.49</v>
      </c>
    </row>
    <row r="75" spans="1:6" ht="12.75" customHeight="1">
      <c r="A75" s="208">
        <v>12000</v>
      </c>
      <c r="B75" s="209">
        <v>1.59</v>
      </c>
      <c r="C75" s="209">
        <v>1.81</v>
      </c>
      <c r="D75" s="209">
        <v>2.03</v>
      </c>
      <c r="E75" s="209">
        <v>2.24</v>
      </c>
      <c r="F75" s="210">
        <v>2.45</v>
      </c>
    </row>
    <row r="76" spans="1:6" ht="12.75" customHeight="1">
      <c r="A76" s="208">
        <v>12500</v>
      </c>
      <c r="B76" s="209">
        <v>1.57</v>
      </c>
      <c r="C76" s="209">
        <v>1.79</v>
      </c>
      <c r="D76" s="209">
        <v>2</v>
      </c>
      <c r="E76" s="209">
        <v>2.21</v>
      </c>
      <c r="F76" s="210">
        <v>2.42</v>
      </c>
    </row>
    <row r="77" spans="1:6" ht="12.75" customHeight="1">
      <c r="A77" s="208">
        <v>13000</v>
      </c>
      <c r="B77" s="209">
        <v>1.55</v>
      </c>
      <c r="C77" s="209">
        <v>1.76</v>
      </c>
      <c r="D77" s="209">
        <v>1.97</v>
      </c>
      <c r="E77" s="209">
        <v>2.18</v>
      </c>
      <c r="F77" s="210">
        <v>2.39</v>
      </c>
    </row>
    <row r="78" spans="1:6" ht="12.75" customHeight="1">
      <c r="A78" s="208">
        <v>13500</v>
      </c>
      <c r="B78" s="209">
        <v>1.53</v>
      </c>
      <c r="C78" s="209">
        <v>1.74</v>
      </c>
      <c r="D78" s="209">
        <v>1.94</v>
      </c>
      <c r="E78" s="209">
        <v>2.15</v>
      </c>
      <c r="F78" s="210">
        <v>2.36</v>
      </c>
    </row>
    <row r="79" spans="1:6" ht="12.75" customHeight="1">
      <c r="A79" s="208">
        <v>14000</v>
      </c>
      <c r="B79" s="209">
        <v>1.52</v>
      </c>
      <c r="C79" s="209">
        <v>1.72</v>
      </c>
      <c r="D79" s="209">
        <v>1.92</v>
      </c>
      <c r="E79" s="209">
        <v>2.12</v>
      </c>
      <c r="F79" s="210">
        <v>2.33</v>
      </c>
    </row>
    <row r="80" spans="1:6" ht="12.75" customHeight="1">
      <c r="A80" s="208">
        <v>14500</v>
      </c>
      <c r="B80" s="209">
        <v>1.5</v>
      </c>
      <c r="C80" s="209">
        <v>1.7</v>
      </c>
      <c r="D80" s="209">
        <v>1.89</v>
      </c>
      <c r="E80" s="209">
        <v>2.09</v>
      </c>
      <c r="F80" s="210">
        <v>2.3</v>
      </c>
    </row>
    <row r="81" spans="1:6" ht="12.75" customHeight="1">
      <c r="A81" s="208">
        <v>15000</v>
      </c>
      <c r="B81" s="209">
        <v>1.49</v>
      </c>
      <c r="C81" s="209">
        <v>1.68</v>
      </c>
      <c r="D81" s="209">
        <v>1.87</v>
      </c>
      <c r="E81" s="209">
        <v>2.07</v>
      </c>
      <c r="F81" s="210">
        <v>2.27</v>
      </c>
    </row>
    <row r="82" spans="1:6" ht="12.75" customHeight="1">
      <c r="A82" s="208">
        <v>17500</v>
      </c>
      <c r="B82" s="209">
        <v>1.41</v>
      </c>
      <c r="C82" s="209">
        <v>1.58</v>
      </c>
      <c r="D82" s="209">
        <v>1.76</v>
      </c>
      <c r="E82" s="209">
        <v>1.94</v>
      </c>
      <c r="F82" s="210">
        <v>2.12</v>
      </c>
    </row>
    <row r="83" spans="1:6" ht="12.75" customHeight="1">
      <c r="A83" s="208">
        <v>20000</v>
      </c>
      <c r="B83" s="209">
        <v>1.34</v>
      </c>
      <c r="C83" s="209">
        <v>1.51</v>
      </c>
      <c r="D83" s="209">
        <v>1.67</v>
      </c>
      <c r="E83" s="209">
        <v>1.84</v>
      </c>
      <c r="F83" s="210">
        <v>2</v>
      </c>
    </row>
    <row r="84" spans="1:6" ht="12.75" customHeight="1">
      <c r="A84" s="208">
        <v>22500</v>
      </c>
      <c r="B84" s="209">
        <v>1.28</v>
      </c>
      <c r="C84" s="209">
        <v>1.43</v>
      </c>
      <c r="D84" s="209">
        <v>1.57</v>
      </c>
      <c r="E84" s="209">
        <v>1.73</v>
      </c>
      <c r="F84" s="210">
        <v>1.88</v>
      </c>
    </row>
    <row r="85" spans="1:6" ht="12.75" customHeight="1">
      <c r="A85" s="208">
        <v>25000</v>
      </c>
      <c r="B85" s="209">
        <v>1.22</v>
      </c>
      <c r="C85" s="209">
        <v>1.35</v>
      </c>
      <c r="D85" s="209">
        <v>1.5</v>
      </c>
      <c r="E85" s="209">
        <v>1.64</v>
      </c>
      <c r="F85" s="210">
        <v>1.79</v>
      </c>
    </row>
    <row r="86" spans="1:6" ht="12.75" customHeight="1">
      <c r="A86" s="208">
        <v>27500</v>
      </c>
      <c r="B86" s="209">
        <v>1.16</v>
      </c>
      <c r="C86" s="209">
        <v>1.29</v>
      </c>
      <c r="D86" s="209">
        <v>1.42</v>
      </c>
      <c r="E86" s="209">
        <v>1.55</v>
      </c>
      <c r="F86" s="210">
        <v>1.68</v>
      </c>
    </row>
    <row r="87" spans="1:6" ht="12.75" customHeight="1">
      <c r="A87" s="208">
        <v>30000</v>
      </c>
      <c r="B87" s="209">
        <v>1.1</v>
      </c>
      <c r="C87" s="209">
        <v>1.22</v>
      </c>
      <c r="D87" s="209">
        <v>1.35</v>
      </c>
      <c r="E87" s="209">
        <v>1.47</v>
      </c>
      <c r="F87" s="210">
        <v>1.61</v>
      </c>
    </row>
    <row r="88" spans="1:6" ht="12.75" customHeight="1">
      <c r="A88" s="208">
        <v>32500</v>
      </c>
      <c r="B88" s="209">
        <v>1.05</v>
      </c>
      <c r="C88" s="209">
        <v>1.18</v>
      </c>
      <c r="D88" s="209">
        <v>1.31</v>
      </c>
      <c r="E88" s="209">
        <v>1.44</v>
      </c>
      <c r="F88" s="210">
        <v>1.57</v>
      </c>
    </row>
    <row r="89" spans="1:6" ht="12.75" customHeight="1">
      <c r="A89" s="208">
        <v>35000</v>
      </c>
      <c r="B89" s="209">
        <v>1.01</v>
      </c>
      <c r="C89" s="209">
        <v>1.14</v>
      </c>
      <c r="D89" s="209">
        <v>1.26</v>
      </c>
      <c r="E89" s="209">
        <v>1.39</v>
      </c>
      <c r="F89" s="210">
        <v>1.51</v>
      </c>
    </row>
    <row r="90" spans="1:6" ht="12.75" customHeight="1">
      <c r="A90" s="208">
        <v>37500</v>
      </c>
      <c r="B90" s="209">
        <v>0.98</v>
      </c>
      <c r="C90" s="209">
        <v>1.1</v>
      </c>
      <c r="D90" s="209">
        <v>1.22</v>
      </c>
      <c r="E90" s="209">
        <v>1.34</v>
      </c>
      <c r="F90" s="210">
        <v>1.46</v>
      </c>
    </row>
    <row r="91" spans="1:6" ht="12.75" customHeight="1">
      <c r="A91" s="208">
        <v>40000</v>
      </c>
      <c r="B91" s="209">
        <v>0.95</v>
      </c>
      <c r="C91" s="209">
        <v>1.07</v>
      </c>
      <c r="D91" s="209">
        <v>1.18</v>
      </c>
      <c r="E91" s="209">
        <v>1.3</v>
      </c>
      <c r="F91" s="210">
        <v>1.41</v>
      </c>
    </row>
    <row r="92" spans="1:6" ht="12.75" customHeight="1">
      <c r="A92" s="208">
        <v>42500</v>
      </c>
      <c r="B92" s="209">
        <v>0.92</v>
      </c>
      <c r="C92" s="209">
        <v>1.04</v>
      </c>
      <c r="D92" s="209">
        <v>1.15</v>
      </c>
      <c r="E92" s="209">
        <v>1.26</v>
      </c>
      <c r="F92" s="210">
        <v>1.37</v>
      </c>
    </row>
    <row r="93" spans="1:6" ht="12.75" customHeight="1">
      <c r="A93" s="208">
        <v>45000</v>
      </c>
      <c r="B93" s="209">
        <v>0.89</v>
      </c>
      <c r="C93" s="209">
        <v>1.01</v>
      </c>
      <c r="D93" s="209">
        <v>1.11</v>
      </c>
      <c r="E93" s="209">
        <v>1.23</v>
      </c>
      <c r="F93" s="210">
        <v>1.33</v>
      </c>
    </row>
    <row r="94" spans="1:6" ht="12.75" customHeight="1">
      <c r="A94" s="208">
        <v>47500</v>
      </c>
      <c r="B94" s="209">
        <v>0.87</v>
      </c>
      <c r="C94" s="209">
        <v>0.98</v>
      </c>
      <c r="D94" s="209">
        <v>1.08</v>
      </c>
      <c r="E94" s="209">
        <v>1.19</v>
      </c>
      <c r="F94" s="210">
        <v>1.3</v>
      </c>
    </row>
    <row r="95" spans="1:6" ht="12.75" customHeight="1">
      <c r="A95" s="208">
        <v>50000</v>
      </c>
      <c r="B95" s="209">
        <v>0.85</v>
      </c>
      <c r="C95" s="209">
        <v>0.96</v>
      </c>
      <c r="D95" s="209">
        <v>1.05</v>
      </c>
      <c r="E95" s="209">
        <v>1.16</v>
      </c>
      <c r="F95" s="210">
        <v>1.26</v>
      </c>
    </row>
    <row r="96" spans="1:6" ht="12.75" customHeight="1">
      <c r="A96" s="208">
        <v>55000</v>
      </c>
      <c r="B96" s="209">
        <v>0.81</v>
      </c>
      <c r="C96" s="209">
        <v>0.91</v>
      </c>
      <c r="D96" s="209">
        <v>1</v>
      </c>
      <c r="E96" s="209">
        <v>1.11</v>
      </c>
      <c r="F96" s="210">
        <v>1.2</v>
      </c>
    </row>
    <row r="97" spans="1:6" ht="12.75" customHeight="1">
      <c r="A97" s="208">
        <v>60000</v>
      </c>
      <c r="B97" s="209">
        <v>0.77</v>
      </c>
      <c r="C97" s="209">
        <v>0.87</v>
      </c>
      <c r="D97" s="209">
        <v>0.96</v>
      </c>
      <c r="E97" s="209">
        <v>1.06</v>
      </c>
      <c r="F97" s="210">
        <v>1.15</v>
      </c>
    </row>
    <row r="98" spans="1:6" ht="12.75" customHeight="1">
      <c r="A98" s="208">
        <v>65000</v>
      </c>
      <c r="B98" s="209">
        <v>0.74</v>
      </c>
      <c r="C98" s="209">
        <v>0.84</v>
      </c>
      <c r="D98" s="209">
        <v>0.93</v>
      </c>
      <c r="E98" s="209">
        <v>1.02</v>
      </c>
      <c r="F98" s="210">
        <v>1.11</v>
      </c>
    </row>
    <row r="99" spans="1:6" ht="12.75" customHeight="1">
      <c r="A99" s="208">
        <v>70000</v>
      </c>
      <c r="B99" s="209">
        <v>0.72</v>
      </c>
      <c r="C99" s="209">
        <v>0.81</v>
      </c>
      <c r="D99" s="209">
        <v>0.89</v>
      </c>
      <c r="E99" s="209">
        <v>0.98</v>
      </c>
      <c r="F99" s="210">
        <v>1.07</v>
      </c>
    </row>
    <row r="100" spans="1:6" ht="12.75" customHeight="1">
      <c r="A100" s="208">
        <v>75000</v>
      </c>
      <c r="B100" s="209">
        <v>0.69</v>
      </c>
      <c r="C100" s="209">
        <v>0.77</v>
      </c>
      <c r="D100" s="209">
        <v>0.86</v>
      </c>
      <c r="E100" s="209">
        <v>0.95</v>
      </c>
      <c r="F100" s="210">
        <v>1.03</v>
      </c>
    </row>
    <row r="101" spans="1:6" ht="12.75" customHeight="1" thickBot="1">
      <c r="A101" s="211">
        <v>80000</v>
      </c>
      <c r="B101" s="212">
        <v>0.67</v>
      </c>
      <c r="C101" s="212">
        <v>0.75</v>
      </c>
      <c r="D101" s="212">
        <v>0.83</v>
      </c>
      <c r="E101" s="212">
        <v>0.92</v>
      </c>
      <c r="F101" s="213">
        <v>1</v>
      </c>
    </row>
    <row r="102" ht="13.5" thickBot="1"/>
    <row r="103" spans="1:6" s="201" customFormat="1" ht="23.25" customHeight="1">
      <c r="A103" s="200" t="s">
        <v>33</v>
      </c>
      <c r="B103" s="507" t="s">
        <v>34</v>
      </c>
      <c r="C103" s="507"/>
      <c r="D103" s="507"/>
      <c r="E103" s="507"/>
      <c r="F103" s="508"/>
    </row>
    <row r="104" spans="1:6" ht="18.75" customHeight="1" thickBot="1">
      <c r="A104" s="202" t="s">
        <v>35</v>
      </c>
      <c r="B104" s="203">
        <v>1</v>
      </c>
      <c r="C104" s="203">
        <v>2</v>
      </c>
      <c r="D104" s="203">
        <v>3</v>
      </c>
      <c r="E104" s="203">
        <v>4</v>
      </c>
      <c r="F104" s="204">
        <v>5</v>
      </c>
    </row>
    <row r="105" spans="1:6" ht="12" customHeight="1">
      <c r="A105" s="205">
        <v>85000</v>
      </c>
      <c r="B105" s="206">
        <v>0.66</v>
      </c>
      <c r="C105" s="206">
        <v>0.74</v>
      </c>
      <c r="D105" s="206">
        <v>0.82</v>
      </c>
      <c r="E105" s="206">
        <v>0.91</v>
      </c>
      <c r="F105" s="207">
        <v>0.99</v>
      </c>
    </row>
    <row r="106" spans="1:6" ht="12" customHeight="1">
      <c r="A106" s="208">
        <v>90000</v>
      </c>
      <c r="B106" s="209">
        <v>0.65</v>
      </c>
      <c r="C106" s="209">
        <v>0.73</v>
      </c>
      <c r="D106" s="209">
        <v>0.81</v>
      </c>
      <c r="E106" s="209">
        <v>0.9</v>
      </c>
      <c r="F106" s="210">
        <v>0.98</v>
      </c>
    </row>
    <row r="107" spans="1:6" ht="12" customHeight="1">
      <c r="A107" s="208">
        <v>95000</v>
      </c>
      <c r="B107" s="209">
        <v>0.64</v>
      </c>
      <c r="C107" s="209">
        <v>0.72</v>
      </c>
      <c r="D107" s="209">
        <v>0.8</v>
      </c>
      <c r="E107" s="209">
        <v>0.89</v>
      </c>
      <c r="F107" s="210">
        <v>0.97</v>
      </c>
    </row>
    <row r="108" spans="1:6" ht="12" customHeight="1">
      <c r="A108" s="208">
        <v>100000</v>
      </c>
      <c r="B108" s="209">
        <v>0.63</v>
      </c>
      <c r="C108" s="209">
        <v>0.71</v>
      </c>
      <c r="D108" s="209">
        <v>0.79</v>
      </c>
      <c r="E108" s="209">
        <v>0.88</v>
      </c>
      <c r="F108" s="210">
        <v>0.96</v>
      </c>
    </row>
    <row r="109" spans="1:6" ht="12" customHeight="1">
      <c r="A109" s="208">
        <v>110000</v>
      </c>
      <c r="B109" s="209">
        <v>0.62</v>
      </c>
      <c r="C109" s="209">
        <v>0.7</v>
      </c>
      <c r="D109" s="209">
        <v>0.78</v>
      </c>
      <c r="E109" s="209">
        <v>0.87</v>
      </c>
      <c r="F109" s="210">
        <v>0.95</v>
      </c>
    </row>
    <row r="110" spans="1:6" ht="12" customHeight="1">
      <c r="A110" s="208">
        <v>120000</v>
      </c>
      <c r="B110" s="209">
        <v>0.61</v>
      </c>
      <c r="C110" s="209">
        <v>0.69</v>
      </c>
      <c r="D110" s="209">
        <v>0.77</v>
      </c>
      <c r="E110" s="209">
        <v>0.86</v>
      </c>
      <c r="F110" s="210">
        <v>0.94</v>
      </c>
    </row>
    <row r="111" spans="1:6" ht="12" customHeight="1">
      <c r="A111" s="208">
        <v>130000</v>
      </c>
      <c r="B111" s="209">
        <v>0.6</v>
      </c>
      <c r="C111" s="209">
        <v>0.68</v>
      </c>
      <c r="D111" s="209">
        <v>0.76</v>
      </c>
      <c r="E111" s="209">
        <v>0.85</v>
      </c>
      <c r="F111" s="210">
        <v>0.93</v>
      </c>
    </row>
    <row r="112" spans="1:6" ht="12" customHeight="1">
      <c r="A112" s="208">
        <v>140000</v>
      </c>
      <c r="B112" s="209">
        <v>0.59</v>
      </c>
      <c r="C112" s="209">
        <v>0.67</v>
      </c>
      <c r="D112" s="209">
        <v>0.75</v>
      </c>
      <c r="E112" s="209">
        <v>0.84</v>
      </c>
      <c r="F112" s="210">
        <v>0.92</v>
      </c>
    </row>
    <row r="113" spans="1:6" ht="12" customHeight="1">
      <c r="A113" s="208">
        <v>150000</v>
      </c>
      <c r="B113" s="209">
        <v>0.58</v>
      </c>
      <c r="C113" s="209">
        <v>0.66</v>
      </c>
      <c r="D113" s="209">
        <v>0.74</v>
      </c>
      <c r="E113" s="209">
        <v>0.83</v>
      </c>
      <c r="F113" s="210">
        <v>0.91</v>
      </c>
    </row>
    <row r="114" spans="1:6" ht="12" customHeight="1">
      <c r="A114" s="208">
        <v>160000</v>
      </c>
      <c r="B114" s="209">
        <v>0.57</v>
      </c>
      <c r="C114" s="209">
        <v>0.65</v>
      </c>
      <c r="D114" s="209">
        <v>0.73</v>
      </c>
      <c r="E114" s="209">
        <v>0.82</v>
      </c>
      <c r="F114" s="210">
        <v>0.9</v>
      </c>
    </row>
    <row r="115" spans="1:6" ht="12" customHeight="1">
      <c r="A115" s="208">
        <v>170000</v>
      </c>
      <c r="B115" s="209">
        <v>0.56</v>
      </c>
      <c r="C115" s="209">
        <v>0.64</v>
      </c>
      <c r="D115" s="209">
        <v>0.72</v>
      </c>
      <c r="E115" s="209">
        <v>0.81</v>
      </c>
      <c r="F115" s="210">
        <v>0.89</v>
      </c>
    </row>
    <row r="116" spans="1:6" ht="12" customHeight="1">
      <c r="A116" s="208">
        <v>180000</v>
      </c>
      <c r="B116" s="209">
        <v>0.55</v>
      </c>
      <c r="C116" s="209">
        <v>0.63</v>
      </c>
      <c r="D116" s="209">
        <v>0.71</v>
      </c>
      <c r="E116" s="209">
        <v>0.8</v>
      </c>
      <c r="F116" s="210">
        <v>0.88</v>
      </c>
    </row>
    <row r="117" spans="1:6" ht="12" customHeight="1">
      <c r="A117" s="208">
        <v>190000</v>
      </c>
      <c r="B117" s="209">
        <v>0.54</v>
      </c>
      <c r="C117" s="209">
        <v>0.62</v>
      </c>
      <c r="D117" s="209">
        <v>0.7</v>
      </c>
      <c r="E117" s="209">
        <v>0.79</v>
      </c>
      <c r="F117" s="210">
        <v>0.87</v>
      </c>
    </row>
    <row r="118" spans="1:6" ht="12" customHeight="1">
      <c r="A118" s="208">
        <v>200000</v>
      </c>
      <c r="B118" s="209">
        <v>0.53</v>
      </c>
      <c r="C118" s="209">
        <v>0.61</v>
      </c>
      <c r="D118" s="209">
        <v>0.69</v>
      </c>
      <c r="E118" s="209">
        <v>0.78</v>
      </c>
      <c r="F118" s="210">
        <v>0.86</v>
      </c>
    </row>
    <row r="119" spans="1:6" ht="12" customHeight="1">
      <c r="A119" s="208">
        <v>220000</v>
      </c>
      <c r="B119" s="209">
        <v>0.52</v>
      </c>
      <c r="C119" s="209">
        <v>0.6</v>
      </c>
      <c r="D119" s="209">
        <v>0.68</v>
      </c>
      <c r="E119" s="209">
        <v>0.77</v>
      </c>
      <c r="F119" s="210">
        <v>0.85</v>
      </c>
    </row>
    <row r="120" spans="1:6" ht="12" customHeight="1">
      <c r="A120" s="208">
        <v>240000</v>
      </c>
      <c r="B120" s="209">
        <v>0.51</v>
      </c>
      <c r="C120" s="209">
        <v>0.59</v>
      </c>
      <c r="D120" s="209">
        <v>0.67</v>
      </c>
      <c r="E120" s="209">
        <v>0.76</v>
      </c>
      <c r="F120" s="210">
        <v>0.84</v>
      </c>
    </row>
    <row r="121" spans="1:6" ht="12" customHeight="1">
      <c r="A121" s="208">
        <v>260000</v>
      </c>
      <c r="B121" s="209">
        <v>0.5</v>
      </c>
      <c r="C121" s="209">
        <v>0.58</v>
      </c>
      <c r="D121" s="209">
        <v>0.66</v>
      </c>
      <c r="E121" s="209">
        <v>0.75</v>
      </c>
      <c r="F121" s="210">
        <v>0.83</v>
      </c>
    </row>
    <row r="122" spans="1:6" ht="12" customHeight="1">
      <c r="A122" s="208">
        <v>280000</v>
      </c>
      <c r="B122" s="209">
        <v>0.49</v>
      </c>
      <c r="C122" s="209">
        <v>0.57</v>
      </c>
      <c r="D122" s="209">
        <v>0.65</v>
      </c>
      <c r="E122" s="209">
        <v>0.74</v>
      </c>
      <c r="F122" s="210">
        <v>0.82</v>
      </c>
    </row>
    <row r="123" spans="1:6" ht="12" customHeight="1">
      <c r="A123" s="208">
        <v>300000</v>
      </c>
      <c r="B123" s="209">
        <v>0.48</v>
      </c>
      <c r="C123" s="209">
        <v>0.56</v>
      </c>
      <c r="D123" s="209">
        <v>0.64</v>
      </c>
      <c r="E123" s="209">
        <v>0.73</v>
      </c>
      <c r="F123" s="210">
        <v>0.81</v>
      </c>
    </row>
    <row r="124" spans="1:6" ht="12" customHeight="1">
      <c r="A124" s="208">
        <v>325000</v>
      </c>
      <c r="B124" s="209">
        <v>0.47</v>
      </c>
      <c r="C124" s="209">
        <v>0.55</v>
      </c>
      <c r="D124" s="209">
        <v>0.63</v>
      </c>
      <c r="E124" s="209">
        <v>0.72</v>
      </c>
      <c r="F124" s="210">
        <v>0.8</v>
      </c>
    </row>
    <row r="125" spans="1:6" ht="12" customHeight="1">
      <c r="A125" s="208">
        <v>350000</v>
      </c>
      <c r="B125" s="209">
        <v>0.46</v>
      </c>
      <c r="C125" s="209">
        <v>0.54</v>
      </c>
      <c r="D125" s="209">
        <v>0.62</v>
      </c>
      <c r="E125" s="209">
        <v>0.71</v>
      </c>
      <c r="F125" s="210">
        <v>0.79</v>
      </c>
    </row>
    <row r="126" spans="1:6" ht="12" customHeight="1">
      <c r="A126" s="208">
        <v>375000</v>
      </c>
      <c r="B126" s="209">
        <v>0.45</v>
      </c>
      <c r="C126" s="209">
        <v>0.53</v>
      </c>
      <c r="D126" s="209">
        <v>0.61</v>
      </c>
      <c r="E126" s="209">
        <v>0.7</v>
      </c>
      <c r="F126" s="210">
        <v>0.78</v>
      </c>
    </row>
    <row r="127" spans="1:6" ht="12" customHeight="1">
      <c r="A127" s="208">
        <v>400000</v>
      </c>
      <c r="B127" s="209">
        <v>0.44</v>
      </c>
      <c r="C127" s="209">
        <v>0.52</v>
      </c>
      <c r="D127" s="209">
        <v>0.6</v>
      </c>
      <c r="E127" s="209">
        <v>0.69</v>
      </c>
      <c r="F127" s="210">
        <v>0.77</v>
      </c>
    </row>
    <row r="128" spans="1:6" ht="12" customHeight="1">
      <c r="A128" s="208">
        <v>425000</v>
      </c>
      <c r="B128" s="209">
        <v>0.43</v>
      </c>
      <c r="C128" s="209">
        <v>0.51</v>
      </c>
      <c r="D128" s="209">
        <v>0.59</v>
      </c>
      <c r="E128" s="209">
        <v>0.68</v>
      </c>
      <c r="F128" s="210">
        <v>0.76</v>
      </c>
    </row>
    <row r="129" spans="1:6" ht="12" customHeight="1">
      <c r="A129" s="208">
        <v>450000</v>
      </c>
      <c r="B129" s="209">
        <v>0.42</v>
      </c>
      <c r="C129" s="209">
        <v>0.5</v>
      </c>
      <c r="D129" s="209">
        <v>0.58</v>
      </c>
      <c r="E129" s="209">
        <v>0.67</v>
      </c>
      <c r="F129" s="210">
        <v>0.75</v>
      </c>
    </row>
    <row r="130" spans="1:6" ht="12" customHeight="1">
      <c r="A130" s="208">
        <v>500000</v>
      </c>
      <c r="B130" s="209">
        <v>0.41</v>
      </c>
      <c r="C130" s="209">
        <v>0.49</v>
      </c>
      <c r="D130" s="209">
        <v>0.57</v>
      </c>
      <c r="E130" s="209">
        <v>0.66</v>
      </c>
      <c r="F130" s="210">
        <v>0.74</v>
      </c>
    </row>
    <row r="131" spans="1:6" ht="12" customHeight="1">
      <c r="A131" s="208">
        <v>550000</v>
      </c>
      <c r="B131" s="209">
        <v>0.4</v>
      </c>
      <c r="C131" s="209">
        <v>0.48</v>
      </c>
      <c r="D131" s="209">
        <v>0.56</v>
      </c>
      <c r="E131" s="209">
        <v>0.65</v>
      </c>
      <c r="F131" s="210">
        <v>0.73</v>
      </c>
    </row>
    <row r="132" spans="1:6" ht="12" customHeight="1">
      <c r="A132" s="208">
        <v>600000</v>
      </c>
      <c r="B132" s="209">
        <v>0.39</v>
      </c>
      <c r="C132" s="209">
        <v>0.47</v>
      </c>
      <c r="D132" s="209">
        <v>0.55</v>
      </c>
      <c r="E132" s="209">
        <v>0.64</v>
      </c>
      <c r="F132" s="210">
        <v>0.72</v>
      </c>
    </row>
    <row r="133" spans="1:6" ht="12" customHeight="1">
      <c r="A133" s="208">
        <v>650000</v>
      </c>
      <c r="B133" s="209">
        <v>0.38</v>
      </c>
      <c r="C133" s="209">
        <v>0.46</v>
      </c>
      <c r="D133" s="209">
        <v>0.54</v>
      </c>
      <c r="E133" s="209">
        <v>0.63</v>
      </c>
      <c r="F133" s="210">
        <v>0.71</v>
      </c>
    </row>
    <row r="134" spans="1:6" ht="12" customHeight="1">
      <c r="A134" s="208">
        <v>700000</v>
      </c>
      <c r="B134" s="209">
        <v>0.37</v>
      </c>
      <c r="C134" s="209">
        <v>0.45</v>
      </c>
      <c r="D134" s="209">
        <v>0.53</v>
      </c>
      <c r="E134" s="209">
        <v>0.62</v>
      </c>
      <c r="F134" s="210">
        <v>0.7</v>
      </c>
    </row>
    <row r="135" spans="1:6" ht="12" customHeight="1">
      <c r="A135" s="208">
        <v>750000</v>
      </c>
      <c r="B135" s="209">
        <v>0.36</v>
      </c>
      <c r="C135" s="209">
        <v>0.44</v>
      </c>
      <c r="D135" s="209">
        <v>0.52</v>
      </c>
      <c r="E135" s="209">
        <v>0.61</v>
      </c>
      <c r="F135" s="210">
        <v>0.69</v>
      </c>
    </row>
    <row r="136" spans="1:6" ht="12" customHeight="1">
      <c r="A136" s="208">
        <v>800000</v>
      </c>
      <c r="B136" s="209">
        <v>0.35</v>
      </c>
      <c r="C136" s="209">
        <v>0.43</v>
      </c>
      <c r="D136" s="209">
        <v>0.51</v>
      </c>
      <c r="E136" s="209">
        <v>0.6</v>
      </c>
      <c r="F136" s="210">
        <v>0.68</v>
      </c>
    </row>
    <row r="137" spans="1:6" ht="12" customHeight="1">
      <c r="A137" s="208">
        <v>850000</v>
      </c>
      <c r="B137" s="209">
        <v>0.34</v>
      </c>
      <c r="C137" s="209">
        <v>0.42</v>
      </c>
      <c r="D137" s="209">
        <v>0.5</v>
      </c>
      <c r="E137" s="209">
        <v>0.59</v>
      </c>
      <c r="F137" s="210">
        <v>0.67</v>
      </c>
    </row>
    <row r="138" spans="1:6" ht="12" customHeight="1">
      <c r="A138" s="208">
        <v>900000</v>
      </c>
      <c r="B138" s="209">
        <v>0.33</v>
      </c>
      <c r="C138" s="209">
        <v>0.41</v>
      </c>
      <c r="D138" s="209">
        <v>0.49</v>
      </c>
      <c r="E138" s="209">
        <v>0.58</v>
      </c>
      <c r="F138" s="210">
        <v>0.66</v>
      </c>
    </row>
    <row r="139" spans="1:6" ht="12" customHeight="1">
      <c r="A139" s="208">
        <v>950000</v>
      </c>
      <c r="B139" s="209">
        <v>0.32</v>
      </c>
      <c r="C139" s="209">
        <v>0.4</v>
      </c>
      <c r="D139" s="209">
        <v>0.48</v>
      </c>
      <c r="E139" s="209">
        <v>0.57</v>
      </c>
      <c r="F139" s="210">
        <v>0.65</v>
      </c>
    </row>
    <row r="140" spans="1:6" ht="12" customHeight="1">
      <c r="A140" s="208">
        <v>1000000</v>
      </c>
      <c r="B140" s="209">
        <v>0.31</v>
      </c>
      <c r="C140" s="209">
        <v>0.39</v>
      </c>
      <c r="D140" s="209">
        <v>0.47</v>
      </c>
      <c r="E140" s="209">
        <v>0.56</v>
      </c>
      <c r="F140" s="210">
        <v>0.64</v>
      </c>
    </row>
    <row r="141" spans="1:6" ht="12" customHeight="1">
      <c r="A141" s="208">
        <v>1100000</v>
      </c>
      <c r="B141" s="209">
        <v>0.3</v>
      </c>
      <c r="C141" s="209">
        <v>0.38</v>
      </c>
      <c r="D141" s="209">
        <v>0.46</v>
      </c>
      <c r="E141" s="209">
        <v>0.55</v>
      </c>
      <c r="F141" s="210">
        <v>0.63</v>
      </c>
    </row>
    <row r="142" spans="1:6" ht="12" customHeight="1">
      <c r="A142" s="208">
        <v>1200000</v>
      </c>
      <c r="B142" s="209">
        <v>0.29</v>
      </c>
      <c r="C142" s="209">
        <v>0.37</v>
      </c>
      <c r="D142" s="209">
        <v>0.45</v>
      </c>
      <c r="E142" s="209">
        <v>0.54</v>
      </c>
      <c r="F142" s="210">
        <v>0.62</v>
      </c>
    </row>
    <row r="143" spans="1:6" ht="12" customHeight="1">
      <c r="A143" s="208">
        <v>1300000</v>
      </c>
      <c r="B143" s="209">
        <v>0.28</v>
      </c>
      <c r="C143" s="209">
        <v>0.36</v>
      </c>
      <c r="D143" s="209">
        <v>0.44</v>
      </c>
      <c r="E143" s="209">
        <v>0.53</v>
      </c>
      <c r="F143" s="210">
        <v>0.61</v>
      </c>
    </row>
    <row r="144" spans="1:6" ht="12" customHeight="1">
      <c r="A144" s="208">
        <v>1400000</v>
      </c>
      <c r="B144" s="209">
        <v>0.27</v>
      </c>
      <c r="C144" s="209">
        <v>0.35</v>
      </c>
      <c r="D144" s="209">
        <v>0.43</v>
      </c>
      <c r="E144" s="209">
        <v>0.52</v>
      </c>
      <c r="F144" s="210">
        <v>0.6</v>
      </c>
    </row>
    <row r="145" spans="1:6" ht="12" customHeight="1">
      <c r="A145" s="208">
        <v>1500000</v>
      </c>
      <c r="B145" s="209">
        <v>0.26</v>
      </c>
      <c r="C145" s="209">
        <v>0.34</v>
      </c>
      <c r="D145" s="209">
        <v>0.42</v>
      </c>
      <c r="E145" s="209">
        <v>0.51</v>
      </c>
      <c r="F145" s="210">
        <v>0.59</v>
      </c>
    </row>
    <row r="146" spans="1:6" ht="12" customHeight="1">
      <c r="A146" s="208">
        <v>1600000</v>
      </c>
      <c r="B146" s="209">
        <v>0.25</v>
      </c>
      <c r="C146" s="209">
        <v>0.33</v>
      </c>
      <c r="D146" s="209">
        <v>0.41</v>
      </c>
      <c r="E146" s="209">
        <v>0.5</v>
      </c>
      <c r="F146" s="210">
        <v>0.58</v>
      </c>
    </row>
    <row r="147" spans="1:6" ht="12" customHeight="1">
      <c r="A147" s="208">
        <v>1700000</v>
      </c>
      <c r="B147" s="209">
        <v>0.24</v>
      </c>
      <c r="C147" s="209">
        <v>0.32</v>
      </c>
      <c r="D147" s="209">
        <v>0.4</v>
      </c>
      <c r="E147" s="209">
        <v>0.49</v>
      </c>
      <c r="F147" s="210">
        <v>0.57</v>
      </c>
    </row>
    <row r="148" spans="1:6" ht="12" customHeight="1">
      <c r="A148" s="208">
        <v>1800000</v>
      </c>
      <c r="B148" s="209">
        <v>0.23</v>
      </c>
      <c r="C148" s="209">
        <v>0.31</v>
      </c>
      <c r="D148" s="209">
        <v>0.39</v>
      </c>
      <c r="E148" s="209">
        <v>0.48</v>
      </c>
      <c r="F148" s="210">
        <v>0.56</v>
      </c>
    </row>
    <row r="149" spans="1:6" ht="12" customHeight="1">
      <c r="A149" s="208">
        <v>1900000</v>
      </c>
      <c r="B149" s="209">
        <v>0.22</v>
      </c>
      <c r="C149" s="209">
        <v>0.3</v>
      </c>
      <c r="D149" s="209">
        <v>0.38</v>
      </c>
      <c r="E149" s="209">
        <v>0.47</v>
      </c>
      <c r="F149" s="210">
        <v>0.55</v>
      </c>
    </row>
    <row r="150" spans="1:6" ht="12" customHeight="1">
      <c r="A150" s="208">
        <v>2000000</v>
      </c>
      <c r="B150" s="209">
        <v>0.21</v>
      </c>
      <c r="C150" s="209">
        <v>0.29</v>
      </c>
      <c r="D150" s="209">
        <v>0.37</v>
      </c>
      <c r="E150" s="209">
        <v>0.46</v>
      </c>
      <c r="F150" s="210">
        <v>0.54</v>
      </c>
    </row>
    <row r="151" spans="1:6" ht="12" customHeight="1">
      <c r="A151" s="208">
        <v>3000000</v>
      </c>
      <c r="B151" s="209">
        <v>0.1</v>
      </c>
      <c r="C151" s="209">
        <v>0.18</v>
      </c>
      <c r="D151" s="209">
        <v>0.26</v>
      </c>
      <c r="E151" s="209">
        <v>0.35</v>
      </c>
      <c r="F151" s="210">
        <v>0.42</v>
      </c>
    </row>
    <row r="152" spans="1:6" ht="12" customHeight="1">
      <c r="A152" s="214">
        <v>4000000</v>
      </c>
      <c r="B152" s="215">
        <v>0.05</v>
      </c>
      <c r="C152" s="215">
        <v>0.08</v>
      </c>
      <c r="D152" s="215">
        <v>0.12</v>
      </c>
      <c r="E152" s="215">
        <v>0.16</v>
      </c>
      <c r="F152" s="216">
        <v>0.2</v>
      </c>
    </row>
    <row r="153" spans="1:6" ht="12" customHeight="1" thickBot="1">
      <c r="A153" s="211">
        <v>5000000</v>
      </c>
      <c r="B153" s="212">
        <v>0.02</v>
      </c>
      <c r="C153" s="212">
        <v>0.03</v>
      </c>
      <c r="D153" s="212">
        <v>0.05</v>
      </c>
      <c r="E153" s="212">
        <v>0.07</v>
      </c>
      <c r="F153" s="213">
        <v>0.09</v>
      </c>
    </row>
  </sheetData>
  <mergeCells count="3">
    <mergeCell ref="B4:F4"/>
    <mergeCell ref="B52:F52"/>
    <mergeCell ref="B103:F103"/>
  </mergeCells>
  <printOptions horizontalCentered="1"/>
  <pageMargins left="1.5748031496062993" right="0.7874015748031497" top="1.1811023622047245" bottom="1.1811023622047245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view="pageBreakPreview" zoomScaleSheetLayoutView="100" workbookViewId="0" topLeftCell="A1">
      <selection activeCell="B2763" sqref="B2763"/>
    </sheetView>
  </sheetViews>
  <sheetFormatPr defaultColWidth="9.140625" defaultRowHeight="12.75"/>
  <cols>
    <col min="1" max="1" width="49.57421875" style="199" customWidth="1"/>
    <col min="2" max="2" width="8.28125" style="199" customWidth="1"/>
    <col min="3" max="7" width="12.7109375" style="199" customWidth="1"/>
    <col min="8" max="8" width="11.7109375" style="199" customWidth="1"/>
    <col min="9" max="16384" width="9.140625" style="199" customWidth="1"/>
  </cols>
  <sheetData>
    <row r="1" ht="58.5" customHeight="1" thickBot="1">
      <c r="A1" s="346" t="s">
        <v>36</v>
      </c>
    </row>
    <row r="2" spans="1:7" ht="60" customHeight="1" thickBot="1">
      <c r="A2" s="344" t="s">
        <v>37</v>
      </c>
      <c r="B2" s="512" t="s">
        <v>554</v>
      </c>
      <c r="C2" s="509" t="s">
        <v>38</v>
      </c>
      <c r="D2" s="510"/>
      <c r="E2" s="510"/>
      <c r="F2" s="510"/>
      <c r="G2" s="511"/>
    </row>
    <row r="3" spans="1:7" ht="22.5" customHeight="1" thickBot="1">
      <c r="A3" s="287"/>
      <c r="B3" s="513"/>
      <c r="C3" s="334">
        <v>1</v>
      </c>
      <c r="D3" s="334">
        <v>2</v>
      </c>
      <c r="E3" s="334">
        <v>3</v>
      </c>
      <c r="F3" s="334">
        <v>4</v>
      </c>
      <c r="G3" s="334">
        <v>5</v>
      </c>
    </row>
    <row r="4" spans="1:7" ht="45" customHeight="1">
      <c r="A4" s="332" t="s">
        <v>215</v>
      </c>
      <c r="B4" s="335">
        <v>1</v>
      </c>
      <c r="C4" s="336">
        <v>8</v>
      </c>
      <c r="D4" s="336">
        <v>10</v>
      </c>
      <c r="E4" s="336">
        <v>11</v>
      </c>
      <c r="F4" s="336">
        <v>13</v>
      </c>
      <c r="G4" s="337">
        <v>16</v>
      </c>
    </row>
    <row r="5" spans="1:7" ht="45" customHeight="1">
      <c r="A5" s="333" t="s">
        <v>219</v>
      </c>
      <c r="B5" s="338">
        <v>2</v>
      </c>
      <c r="C5" s="339">
        <v>19</v>
      </c>
      <c r="D5" s="339">
        <v>24</v>
      </c>
      <c r="E5" s="339">
        <v>31</v>
      </c>
      <c r="F5" s="339">
        <v>37</v>
      </c>
      <c r="G5" s="340">
        <v>48</v>
      </c>
    </row>
    <row r="6" spans="1:7" ht="45" customHeight="1">
      <c r="A6" s="333" t="s">
        <v>216</v>
      </c>
      <c r="B6" s="338">
        <v>3</v>
      </c>
      <c r="C6" s="339">
        <v>8</v>
      </c>
      <c r="D6" s="339">
        <v>12</v>
      </c>
      <c r="E6" s="339">
        <v>22</v>
      </c>
      <c r="F6" s="339">
        <v>29</v>
      </c>
      <c r="G6" s="340">
        <v>42</v>
      </c>
    </row>
    <row r="7" spans="1:9" ht="45" customHeight="1">
      <c r="A7" s="333" t="s">
        <v>217</v>
      </c>
      <c r="B7" s="338">
        <v>4</v>
      </c>
      <c r="C7" s="339">
        <v>7</v>
      </c>
      <c r="D7" s="339">
        <v>8</v>
      </c>
      <c r="E7" s="339">
        <v>13</v>
      </c>
      <c r="F7" s="339">
        <v>17</v>
      </c>
      <c r="G7" s="340">
        <v>28</v>
      </c>
      <c r="I7" s="242"/>
    </row>
    <row r="8" spans="1:7" ht="45" customHeight="1">
      <c r="A8" s="333" t="s">
        <v>218</v>
      </c>
      <c r="B8" s="338">
        <v>5</v>
      </c>
      <c r="C8" s="339">
        <v>54</v>
      </c>
      <c r="D8" s="339">
        <v>149</v>
      </c>
      <c r="E8" s="339">
        <v>334</v>
      </c>
      <c r="F8" s="339">
        <v>430</v>
      </c>
      <c r="G8" s="340">
        <v>708</v>
      </c>
    </row>
    <row r="9" spans="1:7" ht="45" customHeight="1" thickBot="1">
      <c r="A9" s="345" t="s">
        <v>220</v>
      </c>
      <c r="B9" s="341">
        <v>6</v>
      </c>
      <c r="C9" s="342">
        <v>16</v>
      </c>
      <c r="D9" s="342">
        <v>33</v>
      </c>
      <c r="E9" s="342">
        <v>66</v>
      </c>
      <c r="F9" s="342">
        <v>84</v>
      </c>
      <c r="G9" s="343">
        <v>133</v>
      </c>
    </row>
    <row r="11" spans="3:7" ht="12.75">
      <c r="C11" s="242"/>
      <c r="D11" s="242"/>
      <c r="E11" s="242"/>
      <c r="F11" s="242"/>
      <c r="G11" s="242"/>
    </row>
  </sheetData>
  <mergeCells count="2">
    <mergeCell ref="C2:G2"/>
    <mergeCell ref="B2:B3"/>
  </mergeCells>
  <printOptions horizontalCentered="1"/>
  <pageMargins left="1.1811023622047245" right="1.1811023622047245" top="1.5748031496062993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GridLines="0" view="pageBreakPreview" zoomScaleNormal="75" zoomScaleSheetLayoutView="100" workbookViewId="0" topLeftCell="A1">
      <selection activeCell="B2763" sqref="B2763"/>
    </sheetView>
  </sheetViews>
  <sheetFormatPr defaultColWidth="9.140625" defaultRowHeight="12.75"/>
  <cols>
    <col min="1" max="1" width="29.57421875" style="348" customWidth="1"/>
    <col min="2" max="2" width="14.8515625" style="348" customWidth="1"/>
    <col min="3" max="3" width="7.7109375" style="348" customWidth="1"/>
    <col min="4" max="4" width="20.7109375" style="348" customWidth="1"/>
    <col min="5" max="5" width="7.28125" style="348" customWidth="1"/>
    <col min="6" max="6" width="20.7109375" style="348" customWidth="1"/>
    <col min="7" max="7" width="7.28125" style="348" customWidth="1"/>
    <col min="8" max="8" width="20.7109375" style="348" customWidth="1"/>
    <col min="9" max="9" width="7.28125" style="348" customWidth="1"/>
    <col min="10" max="10" width="20.7109375" style="348" customWidth="1"/>
    <col min="11" max="11" width="7.28125" style="348" customWidth="1"/>
    <col min="12" max="12" width="4.28125" style="348" customWidth="1"/>
    <col min="13" max="13" width="34.7109375" style="348" hidden="1" customWidth="1"/>
    <col min="14" max="14" width="16.8515625" style="348" hidden="1" customWidth="1"/>
    <col min="15" max="15" width="7.00390625" style="348" hidden="1" customWidth="1"/>
    <col min="16" max="16384" width="9.140625" style="348" customWidth="1"/>
  </cols>
  <sheetData>
    <row r="1" spans="1:11" s="347" customFormat="1" ht="23.25" customHeight="1">
      <c r="A1" s="514" t="s">
        <v>555</v>
      </c>
      <c r="B1" s="515"/>
      <c r="C1" s="515"/>
      <c r="D1" s="515"/>
      <c r="E1" s="515"/>
      <c r="F1" s="515"/>
      <c r="G1" s="515"/>
      <c r="H1" s="515"/>
      <c r="I1" s="515"/>
      <c r="J1" s="515"/>
      <c r="K1" s="516"/>
    </row>
    <row r="2" spans="1:11" s="347" customFormat="1" ht="23.25" customHeight="1">
      <c r="A2" s="517" t="s">
        <v>556</v>
      </c>
      <c r="B2" s="518"/>
      <c r="C2" s="518"/>
      <c r="D2" s="518"/>
      <c r="E2" s="518"/>
      <c r="F2" s="518"/>
      <c r="G2" s="518"/>
      <c r="H2" s="518"/>
      <c r="I2" s="518"/>
      <c r="J2" s="518"/>
      <c r="K2" s="519"/>
    </row>
    <row r="3" spans="1:11" ht="19.5" customHeight="1">
      <c r="A3" s="520" t="s">
        <v>488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</row>
    <row r="4" spans="1:11" s="349" customFormat="1" ht="21" customHeight="1">
      <c r="A4" s="528" t="s">
        <v>557</v>
      </c>
      <c r="B4" s="529"/>
      <c r="C4" s="529"/>
      <c r="D4" s="529"/>
      <c r="E4" s="529"/>
      <c r="F4" s="529"/>
      <c r="G4" s="529"/>
      <c r="H4" s="529"/>
      <c r="I4" s="529"/>
      <c r="J4" s="529"/>
      <c r="K4" s="530"/>
    </row>
    <row r="5" spans="1:11" s="349" customFormat="1" ht="21" customHeight="1">
      <c r="A5" s="531" t="s">
        <v>558</v>
      </c>
      <c r="B5" s="532"/>
      <c r="C5" s="532"/>
      <c r="D5" s="532"/>
      <c r="E5" s="532"/>
      <c r="F5" s="532"/>
      <c r="G5" s="532"/>
      <c r="H5" s="532"/>
      <c r="I5" s="532"/>
      <c r="J5" s="532"/>
      <c r="K5" s="533"/>
    </row>
    <row r="6" spans="1:11" s="349" customFormat="1" ht="7.5" customHeight="1">
      <c r="A6" s="527"/>
      <c r="B6" s="527"/>
      <c r="C6" s="527"/>
      <c r="D6" s="527"/>
      <c r="E6" s="527"/>
      <c r="F6" s="527"/>
      <c r="G6" s="527"/>
      <c r="H6" s="527"/>
      <c r="I6" s="527"/>
      <c r="J6" s="527"/>
      <c r="K6" s="527"/>
    </row>
    <row r="7" spans="1:11" ht="18.75" customHeight="1">
      <c r="A7" s="538" t="s">
        <v>559</v>
      </c>
      <c r="B7" s="538"/>
      <c r="C7" s="538"/>
      <c r="D7" s="538"/>
      <c r="E7" s="538"/>
      <c r="F7" s="538"/>
      <c r="G7" s="538"/>
      <c r="H7" s="538"/>
      <c r="I7" s="538"/>
      <c r="J7" s="538"/>
      <c r="K7" s="538"/>
    </row>
    <row r="8" spans="1:15" ht="12" customHeight="1">
      <c r="A8" s="521" t="s">
        <v>560</v>
      </c>
      <c r="B8" s="522"/>
      <c r="C8" s="523"/>
      <c r="D8" s="534" t="s">
        <v>561</v>
      </c>
      <c r="E8" s="535"/>
      <c r="F8" s="534" t="s">
        <v>562</v>
      </c>
      <c r="G8" s="535"/>
      <c r="H8" s="534" t="s">
        <v>563</v>
      </c>
      <c r="I8" s="535"/>
      <c r="J8" s="534" t="s">
        <v>564</v>
      </c>
      <c r="K8" s="535"/>
      <c r="M8" s="540" t="s">
        <v>565</v>
      </c>
      <c r="N8" s="541"/>
      <c r="O8" s="542"/>
    </row>
    <row r="9" spans="1:15" ht="12" customHeight="1">
      <c r="A9" s="524"/>
      <c r="B9" s="525"/>
      <c r="C9" s="526"/>
      <c r="D9" s="536"/>
      <c r="E9" s="537"/>
      <c r="F9" s="536"/>
      <c r="G9" s="537"/>
      <c r="H9" s="536"/>
      <c r="I9" s="537"/>
      <c r="J9" s="536"/>
      <c r="K9" s="537"/>
      <c r="M9" s="350"/>
      <c r="N9" s="351"/>
      <c r="O9" s="352"/>
    </row>
    <row r="10" spans="1:11" ht="18" hidden="1">
      <c r="A10" s="353" t="s">
        <v>566</v>
      </c>
      <c r="B10" s="354"/>
      <c r="C10" s="354"/>
      <c r="D10" s="355">
        <v>39000</v>
      </c>
      <c r="E10" s="356" t="s">
        <v>552</v>
      </c>
      <c r="F10" s="355">
        <f>21730+2970+710</f>
        <v>25410</v>
      </c>
      <c r="G10" s="356" t="s">
        <v>552</v>
      </c>
      <c r="H10" s="355">
        <f>21730+2970+710</f>
        <v>25410</v>
      </c>
      <c r="I10" s="356" t="s">
        <v>552</v>
      </c>
      <c r="J10" s="355">
        <f>21730+2970+710</f>
        <v>25410</v>
      </c>
      <c r="K10" s="356" t="s">
        <v>552</v>
      </c>
    </row>
    <row r="11" spans="1:15" ht="15.75" customHeight="1">
      <c r="A11" s="357" t="s">
        <v>567</v>
      </c>
      <c r="B11" s="358"/>
      <c r="C11" s="358"/>
      <c r="D11" s="355">
        <v>100000</v>
      </c>
      <c r="E11" s="356" t="s">
        <v>552</v>
      </c>
      <c r="F11" s="355">
        <v>25000</v>
      </c>
      <c r="G11" s="356" t="s">
        <v>552</v>
      </c>
      <c r="H11" s="355">
        <v>70000</v>
      </c>
      <c r="I11" s="356" t="s">
        <v>552</v>
      </c>
      <c r="J11" s="355">
        <v>15000</v>
      </c>
      <c r="K11" s="356" t="s">
        <v>552</v>
      </c>
      <c r="M11" s="359" t="s">
        <v>568</v>
      </c>
      <c r="N11" s="360">
        <f>SUM(D11+F11+H11+J11)</f>
        <v>210000</v>
      </c>
      <c r="O11" s="361" t="s">
        <v>552</v>
      </c>
    </row>
    <row r="12" spans="1:15" ht="15.75" customHeight="1">
      <c r="A12" s="357" t="s">
        <v>569</v>
      </c>
      <c r="B12" s="358"/>
      <c r="C12" s="358"/>
      <c r="D12" s="355">
        <v>5</v>
      </c>
      <c r="E12" s="356" t="s">
        <v>570</v>
      </c>
      <c r="F12" s="362">
        <v>4</v>
      </c>
      <c r="G12" s="356" t="s">
        <v>570</v>
      </c>
      <c r="H12" s="355">
        <v>1</v>
      </c>
      <c r="I12" s="356" t="s">
        <v>570</v>
      </c>
      <c r="J12" s="362">
        <v>2</v>
      </c>
      <c r="K12" s="356" t="s">
        <v>570</v>
      </c>
      <c r="M12" s="363" t="s">
        <v>571</v>
      </c>
      <c r="N12" s="360">
        <v>4</v>
      </c>
      <c r="O12" s="364" t="s">
        <v>572</v>
      </c>
    </row>
    <row r="13" spans="1:15" ht="15.75" customHeight="1">
      <c r="A13" s="357" t="s">
        <v>573</v>
      </c>
      <c r="B13" s="358"/>
      <c r="C13" s="358"/>
      <c r="D13" s="422">
        <f>VLOOKUP(D11,HSOK!$A:$F,D12+1,FALSE)</f>
        <v>0.96</v>
      </c>
      <c r="E13" s="423" t="s">
        <v>574</v>
      </c>
      <c r="F13" s="422">
        <f>VLOOKUP(F11,HSOK!$A:$F,F12+1,FALSE)</f>
        <v>1.64</v>
      </c>
      <c r="G13" s="423" t="s">
        <v>574</v>
      </c>
      <c r="H13" s="422">
        <f>VLOOKUP(H11,HSOK!$A:$F,H12+1,FALSE)</f>
        <v>0.72</v>
      </c>
      <c r="I13" s="423" t="s">
        <v>574</v>
      </c>
      <c r="J13" s="422">
        <f>VLOOKUP(J11,HSOK!$A:$F,J12+1,FALSE)</f>
        <v>1.68</v>
      </c>
      <c r="K13" s="423" t="s">
        <v>574</v>
      </c>
      <c r="M13" s="363" t="s">
        <v>575</v>
      </c>
      <c r="N13" s="360">
        <f>SUM(D13+F13+H13+J13)/4</f>
        <v>1.2499999999999998</v>
      </c>
      <c r="O13" s="364" t="s">
        <v>574</v>
      </c>
    </row>
    <row r="14" spans="1:15" ht="15.75" customHeight="1">
      <c r="A14" s="357" t="s">
        <v>576</v>
      </c>
      <c r="B14" s="358"/>
      <c r="C14" s="358"/>
      <c r="D14" s="355">
        <f>HLOOKUP(D12,'HC'!$C$3:G9,7,FALSE)</f>
        <v>133</v>
      </c>
      <c r="E14" s="356" t="s">
        <v>61</v>
      </c>
      <c r="F14" s="355">
        <f>HLOOKUP(F12,'HC'!$C$3:I9,7,FALSE)</f>
        <v>84</v>
      </c>
      <c r="G14" s="356" t="s">
        <v>61</v>
      </c>
      <c r="H14" s="355">
        <f>HLOOKUP(H12,'HC'!$C$3:K9,7,FALSE)</f>
        <v>16</v>
      </c>
      <c r="I14" s="356" t="s">
        <v>61</v>
      </c>
      <c r="J14" s="355">
        <f>HLOOKUP(J12,'HC'!$C$3:M9,7,FALSE)</f>
        <v>33</v>
      </c>
      <c r="K14" s="356" t="s">
        <v>61</v>
      </c>
      <c r="M14" s="363" t="s">
        <v>577</v>
      </c>
      <c r="N14" s="360">
        <f>SUM(D14+F14+H14+J14)/4</f>
        <v>66.5</v>
      </c>
      <c r="O14" s="364" t="s">
        <v>578</v>
      </c>
    </row>
    <row r="15" spans="1:15" ht="7.5" customHeight="1">
      <c r="A15" s="365"/>
      <c r="B15" s="366"/>
      <c r="C15" s="366"/>
      <c r="D15" s="367"/>
      <c r="E15" s="368"/>
      <c r="F15" s="367"/>
      <c r="G15" s="368"/>
      <c r="H15" s="367"/>
      <c r="I15" s="368"/>
      <c r="J15" s="367"/>
      <c r="K15" s="368"/>
      <c r="M15" s="369"/>
      <c r="N15" s="370"/>
      <c r="O15" s="371"/>
    </row>
    <row r="16" spans="1:15" ht="15.75" customHeight="1">
      <c r="A16" s="372" t="s">
        <v>579</v>
      </c>
      <c r="B16" s="373"/>
      <c r="C16" s="373"/>
      <c r="D16" s="374"/>
      <c r="E16" s="374"/>
      <c r="F16" s="374"/>
      <c r="G16" s="374"/>
      <c r="H16" s="374"/>
      <c r="I16" s="374"/>
      <c r="J16" s="374"/>
      <c r="K16" s="375"/>
      <c r="O16" s="376"/>
    </row>
    <row r="17" spans="1:15" ht="15.75" customHeight="1">
      <c r="A17" s="377" t="s">
        <v>580</v>
      </c>
      <c r="B17" s="378"/>
      <c r="C17" s="378"/>
      <c r="D17" s="379"/>
      <c r="E17" s="379"/>
      <c r="F17" s="379"/>
      <c r="G17" s="379"/>
      <c r="H17" s="379"/>
      <c r="I17" s="379"/>
      <c r="J17" s="379"/>
      <c r="K17" s="380"/>
      <c r="O17" s="376"/>
    </row>
    <row r="18" spans="1:15" ht="15.75" customHeight="1">
      <c r="A18" s="545" t="s">
        <v>581</v>
      </c>
      <c r="B18" s="546"/>
      <c r="C18" s="547"/>
      <c r="D18" s="381">
        <f>D14*D11</f>
        <v>13300000</v>
      </c>
      <c r="E18" s="382" t="s">
        <v>61</v>
      </c>
      <c r="F18" s="381">
        <f>F14*F11</f>
        <v>2100000</v>
      </c>
      <c r="G18" s="382" t="s">
        <v>61</v>
      </c>
      <c r="H18" s="381">
        <f>H14*H11</f>
        <v>1120000</v>
      </c>
      <c r="I18" s="382" t="s">
        <v>61</v>
      </c>
      <c r="J18" s="381">
        <f>J14*J11</f>
        <v>495000</v>
      </c>
      <c r="K18" s="383" t="s">
        <v>61</v>
      </c>
      <c r="M18" s="363" t="s">
        <v>582</v>
      </c>
      <c r="N18" s="384">
        <f>SUM(D18+F18+H18+J18)</f>
        <v>17015000</v>
      </c>
      <c r="O18" s="364" t="s">
        <v>578</v>
      </c>
    </row>
    <row r="19" spans="1:15" ht="9" customHeight="1">
      <c r="A19" s="385"/>
      <c r="B19" s="385"/>
      <c r="C19" s="385"/>
      <c r="D19" s="386"/>
      <c r="E19" s="386"/>
      <c r="F19" s="386"/>
      <c r="G19" s="386"/>
      <c r="H19" s="386"/>
      <c r="I19" s="386"/>
      <c r="J19" s="386"/>
      <c r="K19" s="387"/>
      <c r="M19" s="369"/>
      <c r="N19" s="388"/>
      <c r="O19" s="371"/>
    </row>
    <row r="20" spans="1:15" ht="15.75" customHeight="1">
      <c r="A20" s="389" t="s">
        <v>583</v>
      </c>
      <c r="B20" s="390"/>
      <c r="C20" s="390"/>
      <c r="D20" s="391"/>
      <c r="E20" s="391"/>
      <c r="F20" s="391"/>
      <c r="G20" s="391"/>
      <c r="H20" s="391"/>
      <c r="I20" s="391"/>
      <c r="J20" s="391"/>
      <c r="K20" s="392"/>
      <c r="O20" s="376"/>
    </row>
    <row r="21" spans="1:15" ht="15.75" customHeight="1">
      <c r="A21" s="393" t="s">
        <v>584</v>
      </c>
      <c r="B21" s="390"/>
      <c r="C21" s="390"/>
      <c r="D21" s="391"/>
      <c r="E21" s="391"/>
      <c r="F21" s="391"/>
      <c r="G21" s="391"/>
      <c r="H21" s="391"/>
      <c r="I21" s="391"/>
      <c r="J21" s="391"/>
      <c r="K21" s="394"/>
      <c r="O21" s="376"/>
    </row>
    <row r="22" spans="1:15" ht="15.75" customHeight="1">
      <c r="A22" s="395" t="s">
        <v>585</v>
      </c>
      <c r="B22" s="396"/>
      <c r="C22" s="396"/>
      <c r="D22" s="397">
        <f>D18*D13*0.01</f>
        <v>127680</v>
      </c>
      <c r="E22" s="398" t="s">
        <v>61</v>
      </c>
      <c r="F22" s="397">
        <f>F18*F13*0.01</f>
        <v>34440</v>
      </c>
      <c r="G22" s="398" t="s">
        <v>61</v>
      </c>
      <c r="H22" s="397">
        <f>H18*H13*0.01</f>
        <v>8064</v>
      </c>
      <c r="I22" s="398" t="s">
        <v>61</v>
      </c>
      <c r="J22" s="397">
        <f>J18*J13*0.01</f>
        <v>8316</v>
      </c>
      <c r="K22" s="392" t="s">
        <v>61</v>
      </c>
      <c r="M22" s="363" t="s">
        <v>586</v>
      </c>
      <c r="N22" s="384">
        <f>SUM(D22+F22+H22+J22)/4</f>
        <v>44625</v>
      </c>
      <c r="O22" s="364" t="s">
        <v>578</v>
      </c>
    </row>
    <row r="23" spans="1:15" ht="15.75" customHeight="1">
      <c r="A23" s="399" t="s">
        <v>587</v>
      </c>
      <c r="B23" s="400"/>
      <c r="C23" s="400"/>
      <c r="D23" s="401"/>
      <c r="E23" s="401"/>
      <c r="F23" s="401"/>
      <c r="G23" s="401"/>
      <c r="H23" s="401"/>
      <c r="I23" s="401"/>
      <c r="J23" s="402">
        <f>SUM(D22+F22+H22+J22)</f>
        <v>178500</v>
      </c>
      <c r="K23" s="403" t="s">
        <v>61</v>
      </c>
      <c r="O23" s="376"/>
    </row>
    <row r="24" spans="1:15" ht="9" customHeight="1">
      <c r="A24" s="385"/>
      <c r="B24" s="385"/>
      <c r="C24" s="385"/>
      <c r="D24" s="386"/>
      <c r="E24" s="386"/>
      <c r="F24" s="386"/>
      <c r="G24" s="386"/>
      <c r="H24" s="386"/>
      <c r="I24" s="386"/>
      <c r="J24" s="386"/>
      <c r="K24" s="387"/>
      <c r="O24" s="376"/>
    </row>
    <row r="25" spans="1:15" ht="15.75" customHeight="1">
      <c r="A25" s="389" t="s">
        <v>588</v>
      </c>
      <c r="B25" s="390"/>
      <c r="C25" s="390"/>
      <c r="D25" s="391"/>
      <c r="E25" s="391"/>
      <c r="F25" s="391"/>
      <c r="G25" s="391"/>
      <c r="H25" s="391"/>
      <c r="I25" s="391"/>
      <c r="J25" s="391"/>
      <c r="K25" s="392"/>
      <c r="O25" s="376"/>
    </row>
    <row r="26" spans="1:15" ht="15.75" customHeight="1">
      <c r="A26" s="393" t="s">
        <v>589</v>
      </c>
      <c r="B26" s="390" t="s">
        <v>590</v>
      </c>
      <c r="C26" s="390" t="s">
        <v>591</v>
      </c>
      <c r="D26" s="404">
        <f>D22*0.2</f>
        <v>25536</v>
      </c>
      <c r="E26" s="392" t="s">
        <v>61</v>
      </c>
      <c r="F26" s="404">
        <f>F22*0.2</f>
        <v>6888</v>
      </c>
      <c r="G26" s="392" t="s">
        <v>61</v>
      </c>
      <c r="H26" s="404">
        <f>H22*0.2</f>
        <v>1612.8000000000002</v>
      </c>
      <c r="I26" s="392" t="s">
        <v>61</v>
      </c>
      <c r="J26" s="404">
        <f>J22*0.2</f>
        <v>1663.2</v>
      </c>
      <c r="K26" s="392" t="s">
        <v>61</v>
      </c>
      <c r="M26" s="363" t="s">
        <v>592</v>
      </c>
      <c r="N26" s="384">
        <f>SUM(D26+F26+H26+J26)/4</f>
        <v>8925</v>
      </c>
      <c r="O26" s="364" t="s">
        <v>578</v>
      </c>
    </row>
    <row r="27" spans="1:15" ht="15.75" customHeight="1">
      <c r="A27" s="395"/>
      <c r="B27" s="390"/>
      <c r="C27" s="396"/>
      <c r="D27" s="397"/>
      <c r="E27" s="398"/>
      <c r="F27" s="548" t="s">
        <v>593</v>
      </c>
      <c r="G27" s="549"/>
      <c r="H27" s="549"/>
      <c r="I27" s="550"/>
      <c r="J27" s="397">
        <f>SUM(D26+F26+H26+J26)</f>
        <v>35700</v>
      </c>
      <c r="K27" s="392" t="s">
        <v>61</v>
      </c>
      <c r="M27" s="363"/>
      <c r="N27" s="384"/>
      <c r="O27" s="364"/>
    </row>
    <row r="28" spans="1:15" ht="15.75" customHeight="1">
      <c r="A28" s="395" t="s">
        <v>594</v>
      </c>
      <c r="B28" s="390" t="s">
        <v>590</v>
      </c>
      <c r="C28" s="396" t="s">
        <v>595</v>
      </c>
      <c r="D28" s="404">
        <f>D22*0.15</f>
        <v>19152</v>
      </c>
      <c r="E28" s="392" t="s">
        <v>61</v>
      </c>
      <c r="F28" s="404">
        <f>F22*0.15</f>
        <v>5166</v>
      </c>
      <c r="G28" s="392" t="s">
        <v>61</v>
      </c>
      <c r="H28" s="404">
        <f>H22*0.15</f>
        <v>1209.6</v>
      </c>
      <c r="I28" s="392" t="s">
        <v>61</v>
      </c>
      <c r="J28" s="404">
        <f>J22*0.15</f>
        <v>1247.3999999999999</v>
      </c>
      <c r="K28" s="392" t="s">
        <v>61</v>
      </c>
      <c r="M28" s="363" t="s">
        <v>596</v>
      </c>
      <c r="N28" s="384">
        <f>SUM(D28+F28+H28+J28)/4</f>
        <v>6693.75</v>
      </c>
      <c r="O28" s="364" t="s">
        <v>578</v>
      </c>
    </row>
    <row r="29" spans="1:15" ht="15.75" customHeight="1">
      <c r="A29" s="405"/>
      <c r="B29" s="405"/>
      <c r="C29" s="405"/>
      <c r="D29" s="394"/>
      <c r="E29" s="394"/>
      <c r="F29" s="539" t="s">
        <v>597</v>
      </c>
      <c r="G29" s="539"/>
      <c r="H29" s="539"/>
      <c r="I29" s="539"/>
      <c r="J29" s="391">
        <f>SUM(D28+F28+H28+J28)</f>
        <v>26775</v>
      </c>
      <c r="K29" s="392" t="s">
        <v>61</v>
      </c>
      <c r="O29" s="376"/>
    </row>
    <row r="30" spans="1:15" s="409" customFormat="1" ht="9.75" customHeight="1">
      <c r="A30" s="406"/>
      <c r="B30" s="406"/>
      <c r="C30" s="406"/>
      <c r="D30" s="387"/>
      <c r="E30" s="387"/>
      <c r="F30" s="407"/>
      <c r="G30" s="407"/>
      <c r="H30" s="407"/>
      <c r="I30" s="407"/>
      <c r="J30" s="408"/>
      <c r="K30" s="387"/>
      <c r="O30" s="410"/>
    </row>
    <row r="31" spans="1:15" ht="15.75" customHeight="1">
      <c r="A31" s="389" t="s">
        <v>598</v>
      </c>
      <c r="B31" s="390"/>
      <c r="C31" s="390"/>
      <c r="D31" s="391"/>
      <c r="E31" s="391"/>
      <c r="F31" s="391"/>
      <c r="G31" s="391"/>
      <c r="H31" s="391"/>
      <c r="I31" s="391"/>
      <c r="J31" s="391"/>
      <c r="K31" s="392"/>
      <c r="O31" s="376"/>
    </row>
    <row r="32" spans="1:15" ht="15.75" customHeight="1">
      <c r="A32" s="393" t="s">
        <v>599</v>
      </c>
      <c r="B32" s="543" t="s">
        <v>600</v>
      </c>
      <c r="C32" s="543"/>
      <c r="D32" s="543"/>
      <c r="E32" s="544"/>
      <c r="F32" s="544"/>
      <c r="G32" s="544"/>
      <c r="H32" s="544"/>
      <c r="I32" s="398"/>
      <c r="J32" s="397">
        <f>SUM(J23+J29)*0.6</f>
        <v>123165</v>
      </c>
      <c r="K32" s="392" t="s">
        <v>61</v>
      </c>
      <c r="M32" s="363" t="s">
        <v>601</v>
      </c>
      <c r="N32" s="384">
        <f>SUM(D32+F32+H32+J32)/4</f>
        <v>30791.25</v>
      </c>
      <c r="O32" s="364" t="s">
        <v>578</v>
      </c>
    </row>
    <row r="33" ht="9.75" customHeight="1">
      <c r="O33" s="376"/>
    </row>
    <row r="34" spans="1:15" ht="15.75" customHeight="1">
      <c r="A34" s="455" t="s">
        <v>606</v>
      </c>
      <c r="B34" s="456"/>
      <c r="C34" s="456"/>
      <c r="D34" s="457"/>
      <c r="E34" s="457"/>
      <c r="F34" s="457"/>
      <c r="G34" s="457"/>
      <c r="H34" s="457"/>
      <c r="I34" s="457"/>
      <c r="J34" s="458">
        <f>SUM(J25+J23)</f>
        <v>178500</v>
      </c>
      <c r="K34" s="459" t="s">
        <v>61</v>
      </c>
      <c r="M34" s="363" t="s">
        <v>602</v>
      </c>
      <c r="N34" s="384">
        <f>SUM(N22:N33)</f>
        <v>91035</v>
      </c>
      <c r="O34" s="364" t="s">
        <v>61</v>
      </c>
    </row>
    <row r="35" spans="1:15" ht="15.75" customHeight="1">
      <c r="A35" s="455" t="s">
        <v>607</v>
      </c>
      <c r="B35" s="456"/>
      <c r="C35" s="456"/>
      <c r="D35" s="457"/>
      <c r="E35" s="457"/>
      <c r="F35" s="457"/>
      <c r="G35" s="457"/>
      <c r="H35" s="457"/>
      <c r="I35" s="457"/>
      <c r="J35" s="458">
        <f>SUM(J23+J29)</f>
        <v>205275</v>
      </c>
      <c r="K35" s="459" t="s">
        <v>61</v>
      </c>
      <c r="M35" s="363" t="s">
        <v>603</v>
      </c>
      <c r="N35" s="384"/>
      <c r="O35" s="364" t="s">
        <v>61</v>
      </c>
    </row>
    <row r="36" spans="1:15" ht="15.75" customHeight="1">
      <c r="A36" s="455" t="s">
        <v>608</v>
      </c>
      <c r="B36" s="456"/>
      <c r="C36" s="456"/>
      <c r="D36" s="457"/>
      <c r="E36" s="457"/>
      <c r="F36" s="457"/>
      <c r="G36" s="457"/>
      <c r="H36" s="457"/>
      <c r="I36" s="457"/>
      <c r="J36" s="458">
        <f>SUM(J23+J27+J29)</f>
        <v>240975</v>
      </c>
      <c r="K36" s="459" t="s">
        <v>61</v>
      </c>
      <c r="M36" s="363" t="s">
        <v>603</v>
      </c>
      <c r="N36" s="384"/>
      <c r="O36" s="364" t="s">
        <v>61</v>
      </c>
    </row>
    <row r="37" spans="1:15" ht="15.75" customHeight="1">
      <c r="A37" s="460" t="s">
        <v>609</v>
      </c>
      <c r="B37" s="456"/>
      <c r="C37" s="456"/>
      <c r="D37" s="457"/>
      <c r="E37" s="457"/>
      <c r="F37" s="457"/>
      <c r="G37" s="457"/>
      <c r="H37" s="457"/>
      <c r="I37" s="457"/>
      <c r="J37" s="458">
        <f>SUM(J32+J34)</f>
        <v>301665</v>
      </c>
      <c r="K37" s="459" t="s">
        <v>61</v>
      </c>
      <c r="M37" s="363" t="s">
        <v>603</v>
      </c>
      <c r="N37" s="384"/>
      <c r="O37" s="364" t="s">
        <v>61</v>
      </c>
    </row>
    <row r="38" spans="1:9" ht="35.25" customHeight="1">
      <c r="A38" s="411" t="s">
        <v>604</v>
      </c>
      <c r="C38" s="412"/>
      <c r="I38" s="413" t="s">
        <v>605</v>
      </c>
    </row>
    <row r="39" ht="19.5" customHeight="1">
      <c r="C39" s="412"/>
    </row>
    <row r="41" ht="15">
      <c r="F41" s="414"/>
    </row>
  </sheetData>
  <mergeCells count="18">
    <mergeCell ref="F29:I29"/>
    <mergeCell ref="M8:O8"/>
    <mergeCell ref="B32:D32"/>
    <mergeCell ref="E32:H32"/>
    <mergeCell ref="A18:C18"/>
    <mergeCell ref="F27:I27"/>
    <mergeCell ref="H8:I9"/>
    <mergeCell ref="F8:G9"/>
    <mergeCell ref="D8:E9"/>
    <mergeCell ref="A1:K1"/>
    <mergeCell ref="A2:K2"/>
    <mergeCell ref="A3:K3"/>
    <mergeCell ref="A8:C9"/>
    <mergeCell ref="A6:K6"/>
    <mergeCell ref="A4:K4"/>
    <mergeCell ref="A5:K5"/>
    <mergeCell ref="J8:K9"/>
    <mergeCell ref="A7:K7"/>
  </mergeCells>
  <printOptions horizontalCentered="1"/>
  <pageMargins left="1.1811023622047245" right="1.1811023622047245" top="1.5748031496062993" bottom="0.7874015748031497" header="0.1968503937007874" footer="0.2362204724409449"/>
  <pageSetup fitToHeight="1" fitToWidth="1" orientation="landscape" paperSize="9" scale="74" r:id="rId1"/>
  <ignoredErrors>
    <ignoredError sqref="J2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view="pageBreakPreview" zoomScale="130" zoomScaleSheetLayoutView="130" workbookViewId="0" topLeftCell="C12">
      <selection activeCell="G13" sqref="G13"/>
    </sheetView>
  </sheetViews>
  <sheetFormatPr defaultColWidth="9.140625" defaultRowHeight="12.75"/>
  <cols>
    <col min="1" max="1" width="52.28125" style="416" customWidth="1"/>
    <col min="2" max="2" width="25.140625" style="416" customWidth="1"/>
    <col min="3" max="3" width="14.57421875" style="416" customWidth="1"/>
    <col min="4" max="4" width="20.8515625" style="416" customWidth="1"/>
    <col min="5" max="5" width="6.57421875" style="467" customWidth="1"/>
    <col min="6" max="16384" width="9.140625" style="416" customWidth="1"/>
  </cols>
  <sheetData>
    <row r="1" spans="1:5" s="463" customFormat="1" ht="15.75">
      <c r="A1" s="462" t="s">
        <v>610</v>
      </c>
      <c r="E1" s="466"/>
    </row>
    <row r="2" spans="1:5" s="463" customFormat="1" ht="15.75">
      <c r="A2" s="462" t="s">
        <v>611</v>
      </c>
      <c r="E2" s="466"/>
    </row>
    <row r="3" spans="1:5" s="463" customFormat="1" ht="15.75">
      <c r="A3" s="462" t="s">
        <v>612</v>
      </c>
      <c r="E3" s="466"/>
    </row>
    <row r="4" ht="9.75" customHeight="1">
      <c r="A4" s="415"/>
    </row>
    <row r="5" ht="15.75">
      <c r="A5" s="424" t="s">
        <v>613</v>
      </c>
    </row>
    <row r="6" spans="1:5" s="464" customFormat="1" ht="24.75" customHeight="1">
      <c r="A6" s="551" t="s">
        <v>630</v>
      </c>
      <c r="B6" s="552"/>
      <c r="C6" s="552"/>
      <c r="D6" s="552"/>
      <c r="E6" s="553"/>
    </row>
    <row r="7" spans="1:5" s="464" customFormat="1" ht="24.75" customHeight="1">
      <c r="A7" s="554" t="s">
        <v>558</v>
      </c>
      <c r="B7" s="555"/>
      <c r="C7" s="555"/>
      <c r="D7" s="555"/>
      <c r="E7" s="556"/>
    </row>
    <row r="8" ht="13.5" customHeight="1">
      <c r="A8" s="415"/>
    </row>
    <row r="9" ht="15.75" customHeight="1">
      <c r="A9" s="454" t="s">
        <v>614</v>
      </c>
    </row>
    <row r="10" spans="1:5" ht="20.25" customHeight="1">
      <c r="A10" s="417"/>
      <c r="B10" s="418"/>
      <c r="C10" s="418"/>
      <c r="D10" s="557" t="s">
        <v>628</v>
      </c>
      <c r="E10" s="558"/>
    </row>
    <row r="11" spans="1:5" ht="15.75" hidden="1">
      <c r="A11" s="419" t="s">
        <v>566</v>
      </c>
      <c r="B11" s="420"/>
      <c r="C11" s="420"/>
      <c r="D11" s="421"/>
      <c r="E11" s="468"/>
    </row>
    <row r="12" spans="1:5" ht="12.75" customHeight="1">
      <c r="A12" s="451" t="s">
        <v>615</v>
      </c>
      <c r="B12" s="445"/>
      <c r="C12" s="450"/>
      <c r="D12" s="428">
        <v>37000</v>
      </c>
      <c r="E12" s="469" t="s">
        <v>552</v>
      </c>
    </row>
    <row r="13" spans="1:5" ht="12.75" customHeight="1">
      <c r="A13" s="452" t="s">
        <v>616</v>
      </c>
      <c r="B13" s="449"/>
      <c r="C13" s="453"/>
      <c r="D13" s="428">
        <v>35000</v>
      </c>
      <c r="E13" s="469" t="s">
        <v>552</v>
      </c>
    </row>
    <row r="14" spans="1:5" ht="12.75" customHeight="1">
      <c r="A14" s="452" t="s">
        <v>569</v>
      </c>
      <c r="B14" s="449"/>
      <c r="C14" s="453"/>
      <c r="D14" s="428">
        <v>3</v>
      </c>
      <c r="E14" s="470" t="s">
        <v>570</v>
      </c>
    </row>
    <row r="15" spans="1:5" ht="12.75" customHeight="1">
      <c r="A15" s="452" t="s">
        <v>573</v>
      </c>
      <c r="B15" s="449"/>
      <c r="C15" s="453"/>
      <c r="D15" s="429">
        <f>VLOOKUP(D13,HSOK!A:F,D14+1,FALSE)</f>
        <v>1.26</v>
      </c>
      <c r="E15" s="471" t="s">
        <v>574</v>
      </c>
    </row>
    <row r="16" spans="1:5" ht="12.75" customHeight="1">
      <c r="A16" s="452" t="s">
        <v>576</v>
      </c>
      <c r="B16" s="449"/>
      <c r="C16" s="453"/>
      <c r="D16" s="428">
        <f>HLOOKUP(D14,'HC'!C3:G9,7,FALSE)</f>
        <v>66</v>
      </c>
      <c r="E16" s="469" t="s">
        <v>617</v>
      </c>
    </row>
    <row r="17" spans="1:5" ht="18" customHeight="1">
      <c r="A17" s="430" t="s">
        <v>579</v>
      </c>
      <c r="B17" s="431"/>
      <c r="C17" s="431"/>
      <c r="D17" s="432"/>
      <c r="E17" s="472"/>
    </row>
    <row r="18" spans="1:5" ht="12.75" customHeight="1">
      <c r="A18" s="444" t="s">
        <v>580</v>
      </c>
      <c r="B18" s="445"/>
      <c r="C18" s="445"/>
      <c r="D18" s="433"/>
      <c r="E18" s="473"/>
    </row>
    <row r="19" spans="1:5" ht="12.75" customHeight="1">
      <c r="A19" s="444" t="s">
        <v>618</v>
      </c>
      <c r="B19" s="465" t="s">
        <v>625</v>
      </c>
      <c r="C19" s="450" t="s">
        <v>624</v>
      </c>
      <c r="D19" s="434">
        <f>D16*D13</f>
        <v>2310000</v>
      </c>
      <c r="E19" s="474" t="s">
        <v>617</v>
      </c>
    </row>
    <row r="20" spans="1:5" ht="18" customHeight="1">
      <c r="A20" s="430" t="s">
        <v>583</v>
      </c>
      <c r="B20" s="431"/>
      <c r="C20" s="431"/>
      <c r="D20" s="432"/>
      <c r="E20" s="472"/>
    </row>
    <row r="21" spans="1:5" ht="12.75" customHeight="1">
      <c r="A21" s="444" t="s">
        <v>584</v>
      </c>
      <c r="B21" s="445"/>
      <c r="C21" s="445"/>
      <c r="D21" s="435"/>
      <c r="E21" s="475"/>
    </row>
    <row r="22" spans="1:5" ht="12.75" customHeight="1">
      <c r="A22" s="447" t="s">
        <v>619</v>
      </c>
      <c r="B22" s="465" t="s">
        <v>627</v>
      </c>
      <c r="C22" s="449" t="s">
        <v>626</v>
      </c>
      <c r="D22" s="434">
        <f>D19*D15*0.01</f>
        <v>29106</v>
      </c>
      <c r="E22" s="474" t="s">
        <v>620</v>
      </c>
    </row>
    <row r="23" spans="1:5" ht="18.75" customHeight="1">
      <c r="A23" s="430" t="s">
        <v>588</v>
      </c>
      <c r="B23" s="431"/>
      <c r="C23" s="431"/>
      <c r="D23" s="432"/>
      <c r="E23" s="472"/>
    </row>
    <row r="24" spans="1:5" ht="12.75" customHeight="1">
      <c r="A24" s="444" t="s">
        <v>589</v>
      </c>
      <c r="B24" s="465" t="s">
        <v>623</v>
      </c>
      <c r="C24" s="446">
        <v>0.2</v>
      </c>
      <c r="D24" s="434">
        <f>D22*C24</f>
        <v>5821.200000000001</v>
      </c>
      <c r="E24" s="476" t="s">
        <v>617</v>
      </c>
    </row>
    <row r="25" spans="1:5" ht="12.75" customHeight="1">
      <c r="A25" s="447" t="s">
        <v>594</v>
      </c>
      <c r="B25" s="465" t="s">
        <v>623</v>
      </c>
      <c r="C25" s="448">
        <v>0.15</v>
      </c>
      <c r="D25" s="434">
        <f>D22*C25</f>
        <v>4365.9</v>
      </c>
      <c r="E25" s="477" t="s">
        <v>617</v>
      </c>
    </row>
    <row r="26" spans="1:5" ht="12" customHeight="1">
      <c r="A26" s="436"/>
      <c r="B26" s="437"/>
      <c r="C26" s="437"/>
      <c r="D26" s="438"/>
      <c r="E26" s="472"/>
    </row>
    <row r="27" spans="1:5" ht="12.75" customHeight="1">
      <c r="A27" s="439" t="s">
        <v>621</v>
      </c>
      <c r="B27" s="440"/>
      <c r="C27" s="441"/>
      <c r="D27" s="442">
        <f>SUM(D22:D26)</f>
        <v>39293.1</v>
      </c>
      <c r="E27" s="478" t="s">
        <v>617</v>
      </c>
    </row>
    <row r="28" spans="1:5" ht="12.75" customHeight="1">
      <c r="A28" s="426"/>
      <c r="B28" s="427"/>
      <c r="C28" s="427"/>
      <c r="D28" s="425"/>
      <c r="E28" s="479"/>
    </row>
    <row r="29" spans="1:5" ht="21" customHeight="1">
      <c r="A29" s="443" t="s">
        <v>622</v>
      </c>
      <c r="B29" s="441"/>
      <c r="C29" s="441"/>
      <c r="D29" s="461"/>
      <c r="E29" s="480" t="s">
        <v>617</v>
      </c>
    </row>
  </sheetData>
  <mergeCells count="3">
    <mergeCell ref="A6:E6"/>
    <mergeCell ref="A7:E7"/>
    <mergeCell ref="D10:E10"/>
  </mergeCells>
  <printOptions horizontalCentered="1"/>
  <pageMargins left="1.1811023622047245" right="1.1811023622047245" top="1.5748031496062993" bottom="0.7874015748031497" header="0.1968503937007874" footer="0.2362204724409449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B16"/>
  <sheetViews>
    <sheetView view="pageBreakPreview" zoomScale="120" zoomScaleSheetLayoutView="120" workbookViewId="0" topLeftCell="A1">
      <selection activeCell="B2763" sqref="B2763"/>
    </sheetView>
  </sheetViews>
  <sheetFormatPr defaultColWidth="9.140625" defaultRowHeight="35.25" customHeight="1"/>
  <cols>
    <col min="1" max="1" width="55.57421875" style="483" customWidth="1"/>
    <col min="2" max="2" width="21.00390625" style="483" customWidth="1"/>
    <col min="3" max="16384" width="9.140625" style="483" customWidth="1"/>
  </cols>
  <sheetData>
    <row r="1" ht="35.25" customHeight="1">
      <c r="A1" s="502"/>
    </row>
    <row r="2" spans="1:2" ht="35.25" customHeight="1">
      <c r="A2" s="559" t="s">
        <v>352</v>
      </c>
      <c r="B2" s="559"/>
    </row>
    <row r="3" spans="1:2" ht="35.25" customHeight="1">
      <c r="A3" s="482"/>
      <c r="B3" s="482"/>
    </row>
    <row r="4" ht="35.25" customHeight="1">
      <c r="A4" s="483" t="s">
        <v>350</v>
      </c>
    </row>
    <row r="5" ht="35.25" customHeight="1">
      <c r="A5" s="483" t="s">
        <v>351</v>
      </c>
    </row>
    <row r="7" ht="35.25" customHeight="1" thickBot="1"/>
    <row r="8" spans="1:2" ht="49.5" customHeight="1" thickBot="1">
      <c r="A8" s="484" t="s">
        <v>349</v>
      </c>
      <c r="B8" s="485" t="s">
        <v>388</v>
      </c>
    </row>
    <row r="9" spans="1:2" ht="49.5" customHeight="1">
      <c r="A9" s="486" t="s">
        <v>544</v>
      </c>
      <c r="B9" s="487">
        <f>'Bitkisel Keşif'!F247</f>
        <v>12463488.8638</v>
      </c>
    </row>
    <row r="10" spans="1:2" ht="49.5" customHeight="1">
      <c r="A10" s="488" t="s">
        <v>543</v>
      </c>
      <c r="B10" s="489">
        <f>'Yapısal Keşif'!F145</f>
        <v>3745974.8712770003</v>
      </c>
    </row>
    <row r="11" spans="1:2" ht="49.5" customHeight="1">
      <c r="A11" s="490" t="s">
        <v>388</v>
      </c>
      <c r="B11" s="491">
        <f>SUM(B9:B10)</f>
        <v>16209463.735077001</v>
      </c>
    </row>
    <row r="12" ht="30" customHeight="1">
      <c r="B12" s="492"/>
    </row>
    <row r="13" ht="30" customHeight="1">
      <c r="A13" s="493"/>
    </row>
    <row r="14" ht="30" customHeight="1"/>
    <row r="15" ht="35.25" customHeight="1">
      <c r="A15" s="483" t="s">
        <v>353</v>
      </c>
    </row>
    <row r="16" ht="35.25" customHeight="1">
      <c r="A16" s="483" t="s">
        <v>354</v>
      </c>
    </row>
  </sheetData>
  <mergeCells count="1">
    <mergeCell ref="A2:B2"/>
  </mergeCells>
  <printOptions horizontalCentered="1"/>
  <pageMargins left="1.5748031496062993" right="0.7874015748031497" top="1.1811023622047245" bottom="1.1811023622047245" header="1.1811023622047245" footer="0.3937007874015748"/>
  <pageSetup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2:I249"/>
  <sheetViews>
    <sheetView showGridLines="0" view="pageBreakPreview" zoomScaleNormal="120" zoomScaleSheetLayoutView="100" workbookViewId="0" topLeftCell="A1">
      <selection activeCell="B2763" sqref="B2763"/>
    </sheetView>
  </sheetViews>
  <sheetFormatPr defaultColWidth="9.140625" defaultRowHeight="12.75"/>
  <cols>
    <col min="1" max="1" width="7.7109375" style="47" customWidth="1"/>
    <col min="2" max="2" width="37.7109375" style="66" customWidth="1"/>
    <col min="3" max="3" width="4.7109375" style="47" customWidth="1"/>
    <col min="4" max="4" width="6.00390625" style="137" customWidth="1"/>
    <col min="5" max="5" width="9.421875" style="48" customWidth="1"/>
    <col min="6" max="6" width="11.00390625" style="48" customWidth="1"/>
    <col min="7" max="16384" width="7.8515625" style="49" customWidth="1"/>
  </cols>
  <sheetData>
    <row r="2" spans="1:8" s="43" customFormat="1" ht="12.75">
      <c r="A2" s="57" t="s">
        <v>488</v>
      </c>
      <c r="B2" s="60"/>
      <c r="C2" s="42"/>
      <c r="D2" s="92"/>
      <c r="F2" s="93" t="s">
        <v>492</v>
      </c>
      <c r="H2" s="45"/>
    </row>
    <row r="3" spans="1:8" s="43" customFormat="1" ht="12.75">
      <c r="A3" s="142"/>
      <c r="B3" s="60"/>
      <c r="C3" s="42"/>
      <c r="D3" s="92"/>
      <c r="H3" s="45"/>
    </row>
    <row r="4" spans="1:8" s="43" customFormat="1" ht="12.75">
      <c r="A4" s="142"/>
      <c r="B4" s="290" t="s">
        <v>489</v>
      </c>
      <c r="C4" s="42"/>
      <c r="D4" s="92"/>
      <c r="H4" s="45"/>
    </row>
    <row r="5" spans="1:8" s="43" customFormat="1" ht="12.75">
      <c r="A5" s="142"/>
      <c r="B5" s="60"/>
      <c r="C5" s="42"/>
      <c r="D5" s="92"/>
      <c r="H5" s="45"/>
    </row>
    <row r="6" spans="1:6" s="50" customFormat="1" ht="40.5" customHeight="1">
      <c r="A6" s="102" t="s">
        <v>482</v>
      </c>
      <c r="B6" s="107" t="s">
        <v>483</v>
      </c>
      <c r="C6" s="108" t="s">
        <v>484</v>
      </c>
      <c r="D6" s="134" t="s">
        <v>485</v>
      </c>
      <c r="E6" s="110" t="s">
        <v>486</v>
      </c>
      <c r="F6" s="106" t="s">
        <v>487</v>
      </c>
    </row>
    <row r="7" spans="1:6" s="50" customFormat="1" ht="12.75">
      <c r="A7" s="67"/>
      <c r="B7" s="68"/>
      <c r="C7" s="69"/>
      <c r="D7" s="125"/>
      <c r="E7" s="186">
        <f>IF(A7="",0,VLOOKUP(A7,'B.F.L'!A:D,4,FALSE))</f>
        <v>0</v>
      </c>
      <c r="F7" s="186">
        <f aca="true" t="shared" si="0" ref="F7:F13">D7*E7</f>
        <v>0</v>
      </c>
    </row>
    <row r="8" spans="1:6" s="50" customFormat="1" ht="12.75">
      <c r="A8" s="94"/>
      <c r="B8" s="61" t="s">
        <v>493</v>
      </c>
      <c r="C8" s="96"/>
      <c r="D8" s="126"/>
      <c r="E8" s="186">
        <f>IF(A8="",0,VLOOKUP(A8,'B.F.L'!A:D,4,FALSE))</f>
        <v>0</v>
      </c>
      <c r="F8" s="186">
        <f t="shared" si="0"/>
        <v>0</v>
      </c>
    </row>
    <row r="9" spans="1:6" s="50" customFormat="1" ht="12.75">
      <c r="A9" s="52"/>
      <c r="B9" s="95"/>
      <c r="C9" s="96"/>
      <c r="D9" s="126"/>
      <c r="E9" s="186">
        <f>IF(A9="",0,VLOOKUP(A9,'B.F.L'!A:D,4,FALSE))</f>
        <v>0</v>
      </c>
      <c r="F9" s="186">
        <f t="shared" si="0"/>
        <v>0</v>
      </c>
    </row>
    <row r="10" spans="1:6" s="50" customFormat="1" ht="13.5" customHeight="1">
      <c r="A10" s="52" t="s">
        <v>266</v>
      </c>
      <c r="B10" s="97" t="s">
        <v>549</v>
      </c>
      <c r="C10" s="52" t="s">
        <v>481</v>
      </c>
      <c r="D10" s="126">
        <v>20000</v>
      </c>
      <c r="E10" s="186">
        <f>IF(A10="",0,VLOOKUP(A10,'B.F.L'!A:D,4,FALSE))</f>
        <v>8.968</v>
      </c>
      <c r="F10" s="186">
        <f t="shared" si="0"/>
        <v>179360</v>
      </c>
    </row>
    <row r="11" spans="1:6" s="50" customFormat="1" ht="12.75">
      <c r="A11" s="52"/>
      <c r="B11" s="95"/>
      <c r="C11" s="96"/>
      <c r="D11" s="126"/>
      <c r="E11" s="186">
        <f>IF(A11="",0,VLOOKUP(A11,'B.F.L'!A:D,4,FALSE))</f>
        <v>0</v>
      </c>
      <c r="F11" s="186">
        <f t="shared" si="0"/>
        <v>0</v>
      </c>
    </row>
    <row r="12" spans="1:6" ht="15" customHeight="1">
      <c r="A12" s="52" t="s">
        <v>267</v>
      </c>
      <c r="B12" s="62" t="s">
        <v>464</v>
      </c>
      <c r="C12" s="52" t="s">
        <v>481</v>
      </c>
      <c r="D12" s="127">
        <v>15000</v>
      </c>
      <c r="E12" s="186">
        <f>IF(A12="",0,VLOOKUP(A12,'B.F.L'!A:D,4,FALSE))</f>
        <v>248.85449999999994</v>
      </c>
      <c r="F12" s="186">
        <f t="shared" si="0"/>
        <v>3732817.499999999</v>
      </c>
    </row>
    <row r="13" spans="1:6" ht="9" customHeight="1">
      <c r="A13" s="52"/>
      <c r="B13" s="62"/>
      <c r="C13" s="52"/>
      <c r="D13" s="128"/>
      <c r="E13" s="186">
        <f>IF(A13="",0,VLOOKUP(A13,'B.F.L'!A:D,4,FALSE))</f>
        <v>0</v>
      </c>
      <c r="F13" s="186">
        <f t="shared" si="0"/>
        <v>0</v>
      </c>
    </row>
    <row r="14" spans="1:6" ht="15" customHeight="1">
      <c r="A14" s="52"/>
      <c r="B14" s="61" t="s">
        <v>377</v>
      </c>
      <c r="C14" s="52"/>
      <c r="D14" s="128"/>
      <c r="E14" s="186">
        <f>IF(A14="",0,VLOOKUP(A14,'B.F.L'!A:D,4,FALSE))</f>
        <v>0</v>
      </c>
      <c r="F14" s="186">
        <f aca="true" t="shared" si="1" ref="F14:F44">D14*E14</f>
        <v>0</v>
      </c>
    </row>
    <row r="15" spans="1:6" ht="8.25" customHeight="1">
      <c r="A15" s="52"/>
      <c r="B15" s="61"/>
      <c r="C15" s="52"/>
      <c r="D15" s="128"/>
      <c r="E15" s="186">
        <f>IF(A15="",0,VLOOKUP(A15,'B.F.L'!A:D,4,FALSE))</f>
        <v>0</v>
      </c>
      <c r="F15" s="186">
        <f t="shared" si="1"/>
        <v>0</v>
      </c>
    </row>
    <row r="16" spans="1:6" ht="11.25" customHeight="1">
      <c r="A16" s="52"/>
      <c r="B16" s="61" t="s">
        <v>226</v>
      </c>
      <c r="C16" s="52"/>
      <c r="D16" s="128"/>
      <c r="E16" s="186">
        <f>IF(A16="",0,VLOOKUP(A16,'B.F.L'!A:D,4,FALSE))</f>
        <v>0</v>
      </c>
      <c r="F16" s="186">
        <f t="shared" si="1"/>
        <v>0</v>
      </c>
    </row>
    <row r="17" spans="1:6" ht="11.25" customHeight="1">
      <c r="A17" s="52"/>
      <c r="B17" s="61"/>
      <c r="C17" s="52"/>
      <c r="D17" s="128"/>
      <c r="E17" s="186">
        <f>IF(A17="",0,VLOOKUP(A17,'B.F.L'!A:D,4,FALSE))</f>
        <v>0</v>
      </c>
      <c r="F17" s="186">
        <f t="shared" si="1"/>
        <v>0</v>
      </c>
    </row>
    <row r="18" spans="1:6" ht="25.5">
      <c r="A18" s="52" t="s">
        <v>268</v>
      </c>
      <c r="B18" s="97" t="s">
        <v>221</v>
      </c>
      <c r="C18" s="52" t="s">
        <v>524</v>
      </c>
      <c r="D18" s="127">
        <v>1241</v>
      </c>
      <c r="E18" s="291">
        <f>IF(A18="",0,VLOOKUP(A18,'B.F.L'!A:D,4,FALSE))</f>
        <v>8.961799999999998</v>
      </c>
      <c r="F18" s="291">
        <f t="shared" si="1"/>
        <v>11121.593799999999</v>
      </c>
    </row>
    <row r="19" spans="1:6" ht="10.5" customHeight="1">
      <c r="A19" s="52"/>
      <c r="B19" s="97"/>
      <c r="C19" s="52"/>
      <c r="D19" s="127"/>
      <c r="E19" s="291">
        <f>IF(A19="",0,VLOOKUP(A19,'B.F.L'!A:D,4,FALSE))</f>
        <v>0</v>
      </c>
      <c r="F19" s="291">
        <f t="shared" si="1"/>
        <v>0</v>
      </c>
    </row>
    <row r="20" spans="1:6" ht="25.5">
      <c r="A20" s="52" t="s">
        <v>269</v>
      </c>
      <c r="B20" s="97" t="s">
        <v>222</v>
      </c>
      <c r="C20" s="52" t="s">
        <v>524</v>
      </c>
      <c r="D20" s="127" t="s">
        <v>224</v>
      </c>
      <c r="E20" s="291">
        <f>IF(A20="",0,VLOOKUP(A20,'B.F.L'!A:D,4,FALSE))</f>
        <v>20.558</v>
      </c>
      <c r="F20" s="291">
        <f t="shared" si="1"/>
        <v>267.254</v>
      </c>
    </row>
    <row r="21" spans="1:6" ht="9" customHeight="1">
      <c r="A21" s="52"/>
      <c r="B21" s="97"/>
      <c r="C21" s="52"/>
      <c r="D21" s="127"/>
      <c r="E21" s="291">
        <f>IF(A21="",0,VLOOKUP(A21,'B.F.L'!A:D,4,FALSE))</f>
        <v>0</v>
      </c>
      <c r="F21" s="291">
        <f t="shared" si="1"/>
        <v>0</v>
      </c>
    </row>
    <row r="22" spans="1:6" ht="25.5">
      <c r="A22" s="52" t="s">
        <v>270</v>
      </c>
      <c r="B22" s="97" t="s">
        <v>223</v>
      </c>
      <c r="C22" s="52" t="s">
        <v>524</v>
      </c>
      <c r="D22" s="127" t="s">
        <v>225</v>
      </c>
      <c r="E22" s="291">
        <f>IF(A22="",0,VLOOKUP(A22,'B.F.L'!A:D,4,FALSE))</f>
        <v>10.518</v>
      </c>
      <c r="F22" s="291">
        <f t="shared" si="1"/>
        <v>3144.882</v>
      </c>
    </row>
    <row r="23" spans="1:6" ht="9" customHeight="1">
      <c r="A23" s="52"/>
      <c r="B23" s="97"/>
      <c r="C23" s="52"/>
      <c r="D23" s="127"/>
      <c r="E23" s="291">
        <f>IF(A23="",0,VLOOKUP(A23,'B.F.L'!A:D,4,FALSE))</f>
        <v>0</v>
      </c>
      <c r="F23" s="291">
        <f t="shared" si="1"/>
        <v>0</v>
      </c>
    </row>
    <row r="24" spans="1:6" ht="11.25" customHeight="1">
      <c r="A24" s="52"/>
      <c r="B24" s="61" t="s">
        <v>227</v>
      </c>
      <c r="C24" s="52"/>
      <c r="D24" s="127"/>
      <c r="E24" s="291">
        <f>IF(A24="",0,VLOOKUP(A24,'B.F.L'!A:D,4,FALSE))</f>
        <v>0</v>
      </c>
      <c r="F24" s="291">
        <f t="shared" si="1"/>
        <v>0</v>
      </c>
    </row>
    <row r="25" spans="1:6" ht="8.25" customHeight="1">
      <c r="A25" s="52"/>
      <c r="B25" s="97"/>
      <c r="C25" s="52"/>
      <c r="D25" s="127"/>
      <c r="E25" s="291">
        <f>IF(A25="",0,VLOOKUP(A25,'B.F.L'!A:D,4,FALSE))</f>
        <v>0</v>
      </c>
      <c r="F25" s="291">
        <f t="shared" si="1"/>
        <v>0</v>
      </c>
    </row>
    <row r="26" spans="1:6" ht="25.5">
      <c r="A26" s="52" t="s">
        <v>271</v>
      </c>
      <c r="B26" s="97" t="s">
        <v>228</v>
      </c>
      <c r="C26" s="52" t="s">
        <v>524</v>
      </c>
      <c r="D26" s="127">
        <v>1241</v>
      </c>
      <c r="E26" s="291">
        <f>IF(A26="",0,VLOOKUP(A26,'B.F.L'!A:D,4,FALSE))</f>
        <v>217.728</v>
      </c>
      <c r="F26" s="291">
        <f t="shared" si="1"/>
        <v>270200.44800000003</v>
      </c>
    </row>
    <row r="27" spans="1:6" ht="7.5" customHeight="1">
      <c r="A27" s="52"/>
      <c r="B27" s="97"/>
      <c r="C27" s="52"/>
      <c r="D27" s="127"/>
      <c r="E27" s="291">
        <f>IF(A27="",0,VLOOKUP(A27,'B.F.L'!A:D,4,FALSE))</f>
        <v>0</v>
      </c>
      <c r="F27" s="291">
        <f t="shared" si="1"/>
        <v>0</v>
      </c>
    </row>
    <row r="28" spans="1:6" ht="25.5">
      <c r="A28" s="52" t="s">
        <v>272</v>
      </c>
      <c r="B28" s="97" t="s">
        <v>229</v>
      </c>
      <c r="C28" s="52" t="s">
        <v>524</v>
      </c>
      <c r="D28" s="127">
        <v>13</v>
      </c>
      <c r="E28" s="291">
        <f>IF(A28="",0,VLOOKUP(A28,'B.F.L'!A:D,4,FALSE))</f>
        <v>224.206</v>
      </c>
      <c r="F28" s="291">
        <f t="shared" si="1"/>
        <v>2914.678</v>
      </c>
    </row>
    <row r="29" spans="1:6" ht="7.5" customHeight="1">
      <c r="A29" s="52"/>
      <c r="B29" s="97"/>
      <c r="C29" s="52"/>
      <c r="D29" s="127"/>
      <c r="E29" s="291">
        <f>IF(A29="",0,VLOOKUP(A29,'B.F.L'!A:D,4,FALSE))</f>
        <v>0</v>
      </c>
      <c r="F29" s="291">
        <f t="shared" si="1"/>
        <v>0</v>
      </c>
    </row>
    <row r="30" spans="1:6" ht="25.5">
      <c r="A30" s="52" t="s">
        <v>273</v>
      </c>
      <c r="B30" s="97" t="s">
        <v>230</v>
      </c>
      <c r="C30" s="52" t="s">
        <v>524</v>
      </c>
      <c r="D30" s="127">
        <v>299</v>
      </c>
      <c r="E30" s="291">
        <f>IF(A30="",0,VLOOKUP(A30,'B.F.L'!A:D,4,FALSE))</f>
        <v>224.206</v>
      </c>
      <c r="F30" s="291">
        <f t="shared" si="1"/>
        <v>67037.594</v>
      </c>
    </row>
    <row r="31" spans="1:6" ht="6.75" customHeight="1">
      <c r="A31" s="52"/>
      <c r="B31" s="97"/>
      <c r="C31" s="52"/>
      <c r="D31" s="127"/>
      <c r="E31" s="291">
        <f>IF(A31="",0,VLOOKUP(A31,'B.F.L'!A:D,4,FALSE))</f>
        <v>0</v>
      </c>
      <c r="F31" s="291">
        <f t="shared" si="1"/>
        <v>0</v>
      </c>
    </row>
    <row r="32" spans="1:6" ht="25.5">
      <c r="A32" s="52" t="s">
        <v>274</v>
      </c>
      <c r="B32" s="97" t="s">
        <v>231</v>
      </c>
      <c r="C32" s="52" t="s">
        <v>505</v>
      </c>
      <c r="D32" s="127">
        <v>61152</v>
      </c>
      <c r="E32" s="291">
        <f>IF(A32="",0,VLOOKUP(A32,'B.F.L'!A:D,4,FALSE))</f>
        <v>62.956</v>
      </c>
      <c r="F32" s="291">
        <f t="shared" si="1"/>
        <v>3849885.3120000004</v>
      </c>
    </row>
    <row r="33" spans="1:6" ht="6.75" customHeight="1">
      <c r="A33" s="52"/>
      <c r="B33" s="97"/>
      <c r="C33" s="52"/>
      <c r="D33" s="127"/>
      <c r="E33" s="291">
        <f>IF(A33="",0,VLOOKUP(A33,'B.F.L'!A:D,4,FALSE))</f>
        <v>0</v>
      </c>
      <c r="F33" s="291">
        <f t="shared" si="1"/>
        <v>0</v>
      </c>
    </row>
    <row r="34" spans="1:6" ht="25.5">
      <c r="A34" s="52" t="s">
        <v>275</v>
      </c>
      <c r="B34" s="97" t="s">
        <v>232</v>
      </c>
      <c r="C34" s="52" t="s">
        <v>505</v>
      </c>
      <c r="D34" s="127">
        <v>28513</v>
      </c>
      <c r="E34" s="291">
        <f>IF(A34="",0,VLOOKUP(A34,'B.F.L'!A:D,4,FALSE))</f>
        <v>80.195</v>
      </c>
      <c r="F34" s="291">
        <f t="shared" si="1"/>
        <v>2286600.0349999997</v>
      </c>
    </row>
    <row r="35" spans="1:6" ht="12.75">
      <c r="A35" s="52"/>
      <c r="B35" s="97"/>
      <c r="C35" s="52"/>
      <c r="D35" s="127"/>
      <c r="E35" s="291">
        <f>IF(A35="",0,VLOOKUP(A35,'B.F.L'!A:D,4,FALSE))</f>
        <v>0</v>
      </c>
      <c r="F35" s="291">
        <f t="shared" si="1"/>
        <v>0</v>
      </c>
    </row>
    <row r="36" spans="1:6" ht="25.5">
      <c r="A36" s="52" t="s">
        <v>276</v>
      </c>
      <c r="B36" s="97" t="s">
        <v>233</v>
      </c>
      <c r="C36" s="52" t="s">
        <v>505</v>
      </c>
      <c r="D36" s="127">
        <v>8148</v>
      </c>
      <c r="E36" s="291">
        <f>IF(A36="",0,VLOOKUP(A36,'B.F.L'!A:D,4,FALSE))</f>
        <v>83.434</v>
      </c>
      <c r="F36" s="291">
        <f t="shared" si="1"/>
        <v>679820.232</v>
      </c>
    </row>
    <row r="37" spans="1:6" ht="12.75">
      <c r="A37" s="52"/>
      <c r="B37" s="97"/>
      <c r="C37" s="52"/>
      <c r="D37" s="128"/>
      <c r="E37" s="186">
        <f>IF(A37="",0,VLOOKUP(A37,'B.F.L'!A:D,4,FALSE))</f>
        <v>0</v>
      </c>
      <c r="F37" s="186">
        <f t="shared" si="1"/>
        <v>0</v>
      </c>
    </row>
    <row r="38" spans="1:6" s="50" customFormat="1" ht="25.5">
      <c r="A38" s="52"/>
      <c r="B38" s="61" t="s">
        <v>494</v>
      </c>
      <c r="C38" s="55"/>
      <c r="D38" s="126"/>
      <c r="E38" s="186">
        <f>IF(A38="",0,VLOOKUP(A38,'B.F.L'!A:D,4,FALSE))</f>
        <v>0</v>
      </c>
      <c r="F38" s="186">
        <f t="shared" si="1"/>
        <v>0</v>
      </c>
    </row>
    <row r="39" spans="1:6" s="50" customFormat="1" ht="12.75">
      <c r="A39" s="52"/>
      <c r="B39" s="95"/>
      <c r="C39" s="55"/>
      <c r="D39" s="126"/>
      <c r="E39" s="186">
        <f>IF(A39="",0,VLOOKUP(A39,'B.F.L'!A:D,4,FALSE))</f>
        <v>0</v>
      </c>
      <c r="F39" s="186">
        <f t="shared" si="1"/>
        <v>0</v>
      </c>
    </row>
    <row r="40" spans="1:6" s="50" customFormat="1" ht="15" customHeight="1">
      <c r="A40" s="52" t="s">
        <v>277</v>
      </c>
      <c r="B40" s="97" t="s">
        <v>462</v>
      </c>
      <c r="C40" s="52" t="s">
        <v>481</v>
      </c>
      <c r="D40" s="126">
        <v>500</v>
      </c>
      <c r="E40" s="186">
        <f>IF(A40="",0,VLOOKUP(A40,'B.F.L'!A:D,4,FALSE))</f>
        <v>14.278</v>
      </c>
      <c r="F40" s="186">
        <f t="shared" si="1"/>
        <v>7139</v>
      </c>
    </row>
    <row r="41" spans="1:6" s="50" customFormat="1" ht="12.75">
      <c r="A41" s="52"/>
      <c r="B41" s="97"/>
      <c r="C41" s="55"/>
      <c r="D41" s="126"/>
      <c r="E41" s="186">
        <f>IF(A41="",0,VLOOKUP(A41,'B.F.L'!A:D,4,FALSE))</f>
        <v>0</v>
      </c>
      <c r="F41" s="186">
        <f t="shared" si="1"/>
        <v>0</v>
      </c>
    </row>
    <row r="42" spans="1:6" s="50" customFormat="1" ht="15" customHeight="1">
      <c r="A42" s="52" t="s">
        <v>278</v>
      </c>
      <c r="B42" s="97" t="s">
        <v>463</v>
      </c>
      <c r="C42" s="55" t="s">
        <v>460</v>
      </c>
      <c r="D42" s="126">
        <v>2100</v>
      </c>
      <c r="E42" s="186">
        <f>IF(A42="",0,VLOOKUP(A42,'B.F.L'!A:D,4,FALSE))</f>
        <v>2.8</v>
      </c>
      <c r="F42" s="186">
        <f t="shared" si="1"/>
        <v>5880</v>
      </c>
    </row>
    <row r="43" spans="1:6" s="50" customFormat="1" ht="11.25" customHeight="1">
      <c r="A43" s="52"/>
      <c r="B43" s="97"/>
      <c r="C43" s="55"/>
      <c r="D43" s="126"/>
      <c r="E43" s="186"/>
      <c r="F43" s="186"/>
    </row>
    <row r="44" spans="1:6" ht="11.25" customHeight="1">
      <c r="A44" s="72"/>
      <c r="B44" s="71"/>
      <c r="C44" s="72"/>
      <c r="D44" s="129"/>
      <c r="E44" s="186">
        <f>IF(A44="",0,VLOOKUP(A44,'B.F.L'!A:D,4,FALSE))</f>
        <v>0</v>
      </c>
      <c r="F44" s="186">
        <f t="shared" si="1"/>
        <v>0</v>
      </c>
    </row>
    <row r="45" spans="1:9" s="43" customFormat="1" ht="18" customHeight="1">
      <c r="A45" s="143"/>
      <c r="B45" s="64"/>
      <c r="C45" s="44"/>
      <c r="D45" s="133"/>
      <c r="E45" s="139" t="s">
        <v>388</v>
      </c>
      <c r="F45" s="187">
        <f>SUM(F7:F44)</f>
        <v>11096188.528800001</v>
      </c>
      <c r="I45" s="49"/>
    </row>
    <row r="46" spans="1:9" s="43" customFormat="1" ht="12.75">
      <c r="A46" s="495"/>
      <c r="B46" s="85"/>
      <c r="D46" s="92"/>
      <c r="E46" s="86"/>
      <c r="F46" s="87"/>
      <c r="I46" s="49"/>
    </row>
    <row r="47" spans="1:8" s="43" customFormat="1" ht="12.75">
      <c r="A47" s="57" t="s">
        <v>488</v>
      </c>
      <c r="B47" s="60"/>
      <c r="C47" s="42"/>
      <c r="D47" s="92"/>
      <c r="F47" s="93" t="s">
        <v>492</v>
      </c>
      <c r="H47" s="45"/>
    </row>
    <row r="48" spans="1:8" s="43" customFormat="1" ht="12.75">
      <c r="A48" s="142"/>
      <c r="B48" s="60"/>
      <c r="C48" s="42"/>
      <c r="D48" s="92"/>
      <c r="H48" s="45"/>
    </row>
    <row r="49" spans="1:8" s="43" customFormat="1" ht="12.75">
      <c r="A49" s="142"/>
      <c r="B49" s="290" t="s">
        <v>489</v>
      </c>
      <c r="C49" s="42"/>
      <c r="D49" s="92"/>
      <c r="H49" s="45"/>
    </row>
    <row r="50" spans="1:8" s="43" customFormat="1" ht="12.75">
      <c r="A50" s="145"/>
      <c r="B50" s="89"/>
      <c r="C50" s="90"/>
      <c r="D50" s="131"/>
      <c r="E50" s="91"/>
      <c r="F50" s="91"/>
      <c r="H50" s="45"/>
    </row>
    <row r="51" spans="1:6" s="50" customFormat="1" ht="40.5" customHeight="1">
      <c r="A51" s="102" t="s">
        <v>482</v>
      </c>
      <c r="B51" s="103" t="s">
        <v>483</v>
      </c>
      <c r="C51" s="104" t="s">
        <v>484</v>
      </c>
      <c r="D51" s="105" t="s">
        <v>485</v>
      </c>
      <c r="E51" s="106" t="s">
        <v>486</v>
      </c>
      <c r="F51" s="106" t="s">
        <v>487</v>
      </c>
    </row>
    <row r="52" spans="1:9" s="43" customFormat="1" ht="15" customHeight="1">
      <c r="A52" s="146"/>
      <c r="B52" s="75"/>
      <c r="C52" s="74"/>
      <c r="D52" s="132"/>
      <c r="E52" s="186">
        <f>IF(A52="",0,VLOOKUP(A52,'B.F.L'!A:D,4,FALSE))</f>
        <v>0</v>
      </c>
      <c r="F52" s="186">
        <f aca="true" t="shared" si="2" ref="F52:F96">D52*E52</f>
        <v>0</v>
      </c>
      <c r="I52" s="49"/>
    </row>
    <row r="53" spans="1:6" s="50" customFormat="1" ht="11.25" customHeight="1">
      <c r="A53" s="52"/>
      <c r="B53" s="95"/>
      <c r="C53" s="55"/>
      <c r="D53" s="126"/>
      <c r="E53" s="186">
        <f>IF(A53="",0,VLOOKUP(A53,'B.F.L'!A:D,4,FALSE))</f>
        <v>0</v>
      </c>
      <c r="F53" s="186">
        <f t="shared" si="2"/>
        <v>0</v>
      </c>
    </row>
    <row r="54" spans="1:6" ht="12.75">
      <c r="A54" s="52"/>
      <c r="B54" s="61" t="s">
        <v>495</v>
      </c>
      <c r="C54" s="52"/>
      <c r="D54" s="128"/>
      <c r="E54" s="186">
        <f>IF(A54="",0,VLOOKUP(A54,'B.F.L'!A:D,4,FALSE))</f>
        <v>0</v>
      </c>
      <c r="F54" s="186">
        <f t="shared" si="2"/>
        <v>0</v>
      </c>
    </row>
    <row r="55" spans="1:6" ht="11.25" customHeight="1">
      <c r="A55" s="52"/>
      <c r="B55" s="61"/>
      <c r="C55" s="52"/>
      <c r="D55" s="128"/>
      <c r="E55" s="186">
        <f>IF(A55="",0,VLOOKUP(A55,'B.F.L'!A:D,4,FALSE))</f>
        <v>0</v>
      </c>
      <c r="F55" s="186">
        <f t="shared" si="2"/>
        <v>0</v>
      </c>
    </row>
    <row r="56" spans="1:6" ht="12.75">
      <c r="A56" s="52"/>
      <c r="B56" s="61" t="s">
        <v>498</v>
      </c>
      <c r="C56" s="52"/>
      <c r="D56" s="128"/>
      <c r="E56" s="186">
        <f>IF(A56="",0,VLOOKUP(A56,'B.F.L'!A:D,4,FALSE))</f>
        <v>0</v>
      </c>
      <c r="F56" s="186">
        <f t="shared" si="2"/>
        <v>0</v>
      </c>
    </row>
    <row r="57" spans="1:6" ht="11.25" customHeight="1">
      <c r="A57" s="52"/>
      <c r="B57" s="61"/>
      <c r="C57" s="52"/>
      <c r="D57" s="128"/>
      <c r="E57" s="186">
        <f>IF(A57="",0,VLOOKUP(A57,'B.F.L'!A:D,4,FALSE))</f>
        <v>0</v>
      </c>
      <c r="F57" s="186">
        <f t="shared" si="2"/>
        <v>0</v>
      </c>
    </row>
    <row r="58" spans="1:6" ht="12.75">
      <c r="A58" s="52" t="s">
        <v>279</v>
      </c>
      <c r="B58" s="62" t="s">
        <v>355</v>
      </c>
      <c r="C58" s="52" t="s">
        <v>356</v>
      </c>
      <c r="D58" s="128">
        <v>60</v>
      </c>
      <c r="E58" s="186">
        <f>IF(A58="",0,VLOOKUP(A58,'B.F.L'!A:D,4,FALSE))</f>
        <v>635</v>
      </c>
      <c r="F58" s="186">
        <f t="shared" si="2"/>
        <v>38100</v>
      </c>
    </row>
    <row r="59" spans="1:6" ht="11.25" customHeight="1">
      <c r="A59" s="52"/>
      <c r="B59" s="62"/>
      <c r="C59" s="52"/>
      <c r="D59" s="128"/>
      <c r="E59" s="186">
        <f>IF(A59="",0,VLOOKUP(A59,'B.F.L'!A:D,4,FALSE))</f>
        <v>0</v>
      </c>
      <c r="F59" s="186">
        <f t="shared" si="2"/>
        <v>0</v>
      </c>
    </row>
    <row r="60" spans="1:6" ht="12.75">
      <c r="A60" s="52" t="s">
        <v>280</v>
      </c>
      <c r="B60" s="62" t="s">
        <v>357</v>
      </c>
      <c r="C60" s="52" t="s">
        <v>356</v>
      </c>
      <c r="D60" s="128">
        <v>50</v>
      </c>
      <c r="E60" s="186">
        <f>IF(A60="",0,VLOOKUP(A60,'B.F.L'!A:D,4,FALSE))</f>
        <v>135</v>
      </c>
      <c r="F60" s="186">
        <f t="shared" si="2"/>
        <v>6750</v>
      </c>
    </row>
    <row r="61" spans="1:6" ht="11.25" customHeight="1">
      <c r="A61" s="52"/>
      <c r="B61" s="62"/>
      <c r="C61" s="52"/>
      <c r="D61" s="128"/>
      <c r="E61" s="186">
        <f>IF(A61="",0,VLOOKUP(A61,'B.F.L'!A:D,4,FALSE))</f>
        <v>0</v>
      </c>
      <c r="F61" s="186">
        <f t="shared" si="2"/>
        <v>0</v>
      </c>
    </row>
    <row r="62" spans="1:6" ht="12.75">
      <c r="A62" s="52" t="s">
        <v>281</v>
      </c>
      <c r="B62" s="62" t="s">
        <v>358</v>
      </c>
      <c r="C62" s="52" t="s">
        <v>356</v>
      </c>
      <c r="D62" s="128">
        <v>40</v>
      </c>
      <c r="E62" s="186">
        <f>IF(A62="",0,VLOOKUP(A62,'B.F.L'!A:D,4,FALSE))</f>
        <v>347.5</v>
      </c>
      <c r="F62" s="186">
        <f t="shared" si="2"/>
        <v>13900</v>
      </c>
    </row>
    <row r="63" spans="1:6" ht="11.25" customHeight="1">
      <c r="A63" s="52"/>
      <c r="B63" s="62"/>
      <c r="C63" s="52"/>
      <c r="D63" s="128"/>
      <c r="E63" s="186">
        <f>IF(A63="",0,VLOOKUP(A63,'B.F.L'!A:D,4,FALSE))</f>
        <v>0</v>
      </c>
      <c r="F63" s="186">
        <f t="shared" si="2"/>
        <v>0</v>
      </c>
    </row>
    <row r="64" spans="1:6" ht="12.75">
      <c r="A64" s="52"/>
      <c r="B64" s="61" t="s">
        <v>496</v>
      </c>
      <c r="C64" s="52"/>
      <c r="D64" s="128"/>
      <c r="E64" s="186">
        <f>IF(A64="",0,VLOOKUP(A64,'B.F.L'!A:D,4,FALSE))</f>
        <v>0</v>
      </c>
      <c r="F64" s="186">
        <f t="shared" si="2"/>
        <v>0</v>
      </c>
    </row>
    <row r="65" spans="1:6" ht="11.25" customHeight="1">
      <c r="A65" s="52"/>
      <c r="B65" s="61"/>
      <c r="C65" s="52"/>
      <c r="D65" s="128"/>
      <c r="E65" s="186">
        <f>IF(A65="",0,VLOOKUP(A65,'B.F.L'!A:D,4,FALSE))</f>
        <v>0</v>
      </c>
      <c r="F65" s="186">
        <f t="shared" si="2"/>
        <v>0</v>
      </c>
    </row>
    <row r="66" spans="1:6" ht="12.75">
      <c r="A66" s="52" t="s">
        <v>282</v>
      </c>
      <c r="B66" s="62" t="s">
        <v>359</v>
      </c>
      <c r="C66" s="52" t="s">
        <v>356</v>
      </c>
      <c r="D66" s="128">
        <v>55</v>
      </c>
      <c r="E66" s="186">
        <f>IF(A66="",0,VLOOKUP(A66,'B.F.L'!A:D,4,FALSE))</f>
        <v>110</v>
      </c>
      <c r="F66" s="186">
        <f t="shared" si="2"/>
        <v>6050</v>
      </c>
    </row>
    <row r="67" spans="1:6" ht="11.25" customHeight="1">
      <c r="A67" s="52"/>
      <c r="B67" s="62"/>
      <c r="C67" s="52"/>
      <c r="D67" s="128"/>
      <c r="E67" s="186">
        <f>IF(A67="",0,VLOOKUP(A67,'B.F.L'!A:D,4,FALSE))</f>
        <v>0</v>
      </c>
      <c r="F67" s="186">
        <f t="shared" si="2"/>
        <v>0</v>
      </c>
    </row>
    <row r="68" spans="1:6" ht="12.75">
      <c r="A68" s="52" t="s">
        <v>283</v>
      </c>
      <c r="B68" s="62" t="s">
        <v>360</v>
      </c>
      <c r="C68" s="52" t="s">
        <v>356</v>
      </c>
      <c r="D68" s="128">
        <v>70</v>
      </c>
      <c r="E68" s="186">
        <f>IF(A68="",0,VLOOKUP(A68,'B.F.L'!A:D,4,FALSE))</f>
        <v>47.5</v>
      </c>
      <c r="F68" s="186">
        <f t="shared" si="2"/>
        <v>3325</v>
      </c>
    </row>
    <row r="69" spans="1:6" ht="11.25" customHeight="1">
      <c r="A69" s="52"/>
      <c r="B69" s="62"/>
      <c r="C69" s="52"/>
      <c r="D69" s="128"/>
      <c r="E69" s="186">
        <f>IF(A69="",0,VLOOKUP(A69,'B.F.L'!A:D,4,FALSE))</f>
        <v>0</v>
      </c>
      <c r="F69" s="186">
        <f t="shared" si="2"/>
        <v>0</v>
      </c>
    </row>
    <row r="70" spans="1:6" ht="12.75">
      <c r="A70" s="52" t="s">
        <v>284</v>
      </c>
      <c r="B70" s="62" t="s">
        <v>361</v>
      </c>
      <c r="C70" s="52" t="s">
        <v>356</v>
      </c>
      <c r="D70" s="128">
        <v>30</v>
      </c>
      <c r="E70" s="186">
        <f>IF(A70="",0,VLOOKUP(A70,'B.F.L'!A:D,4,FALSE))</f>
        <v>347.5</v>
      </c>
      <c r="F70" s="186">
        <f t="shared" si="2"/>
        <v>10425</v>
      </c>
    </row>
    <row r="71" spans="1:6" ht="12.75">
      <c r="A71" s="52"/>
      <c r="B71" s="62"/>
      <c r="C71" s="52"/>
      <c r="D71" s="128"/>
      <c r="E71" s="186">
        <f>IF(A71="",0,VLOOKUP(A71,'B.F.L'!A:D,4,FALSE))</f>
        <v>0</v>
      </c>
      <c r="F71" s="186">
        <f t="shared" si="2"/>
        <v>0</v>
      </c>
    </row>
    <row r="72" spans="1:6" ht="12.75">
      <c r="A72" s="52" t="s">
        <v>285</v>
      </c>
      <c r="B72" s="62" t="s">
        <v>237</v>
      </c>
      <c r="C72" s="52" t="s">
        <v>356</v>
      </c>
      <c r="D72" s="128">
        <v>167</v>
      </c>
      <c r="E72" s="186">
        <f>IF(A72="",0,VLOOKUP(A72,'B.F.L'!A:D,4,FALSE))</f>
        <v>135</v>
      </c>
      <c r="F72" s="186">
        <f t="shared" si="2"/>
        <v>22545</v>
      </c>
    </row>
    <row r="73" spans="1:6" ht="12.75">
      <c r="A73" s="52"/>
      <c r="B73" s="62"/>
      <c r="C73" s="52"/>
      <c r="D73" s="128"/>
      <c r="E73" s="186">
        <f>IF(A73="",0,VLOOKUP(A73,'B.F.L'!A:D,4,FALSE))</f>
        <v>0</v>
      </c>
      <c r="F73" s="186">
        <f t="shared" si="2"/>
        <v>0</v>
      </c>
    </row>
    <row r="74" spans="1:6" ht="12.75">
      <c r="A74" s="52" t="s">
        <v>286</v>
      </c>
      <c r="B74" s="62" t="s">
        <v>238</v>
      </c>
      <c r="C74" s="52" t="s">
        <v>356</v>
      </c>
      <c r="D74" s="128">
        <v>96</v>
      </c>
      <c r="E74" s="186">
        <f>IF(A74="",0,VLOOKUP(A74,'B.F.L'!A:D,4,FALSE))</f>
        <v>160</v>
      </c>
      <c r="F74" s="186">
        <f t="shared" si="2"/>
        <v>15360</v>
      </c>
    </row>
    <row r="75" spans="1:6" ht="12.75">
      <c r="A75" s="52"/>
      <c r="B75" s="62"/>
      <c r="C75" s="52"/>
      <c r="D75" s="128"/>
      <c r="E75" s="186">
        <f>IF(A75="",0,VLOOKUP(A75,'B.F.L'!A:D,4,FALSE))</f>
        <v>0</v>
      </c>
      <c r="F75" s="186">
        <f t="shared" si="2"/>
        <v>0</v>
      </c>
    </row>
    <row r="76" spans="1:6" ht="12.75">
      <c r="A76" s="52" t="s">
        <v>287</v>
      </c>
      <c r="B76" s="62" t="s">
        <v>239</v>
      </c>
      <c r="C76" s="52" t="s">
        <v>356</v>
      </c>
      <c r="D76" s="128">
        <v>13</v>
      </c>
      <c r="E76" s="186">
        <f>IF(A76="",0,VLOOKUP(A76,'B.F.L'!A:D,4,FALSE))</f>
        <v>110</v>
      </c>
      <c r="F76" s="186">
        <f t="shared" si="2"/>
        <v>1430</v>
      </c>
    </row>
    <row r="77" spans="1:6" ht="12.75">
      <c r="A77" s="52"/>
      <c r="B77" s="62"/>
      <c r="C77" s="52"/>
      <c r="D77" s="128"/>
      <c r="E77" s="186">
        <f>IF(A77="",0,VLOOKUP(A77,'B.F.L'!A:D,4,FALSE))</f>
        <v>0</v>
      </c>
      <c r="F77" s="186">
        <f t="shared" si="2"/>
        <v>0</v>
      </c>
    </row>
    <row r="78" spans="1:6" ht="12.75">
      <c r="A78" s="52" t="s">
        <v>288</v>
      </c>
      <c r="B78" s="62" t="s">
        <v>240</v>
      </c>
      <c r="C78" s="52" t="s">
        <v>356</v>
      </c>
      <c r="D78" s="128">
        <v>104</v>
      </c>
      <c r="E78" s="186">
        <f>IF(A78="",0,VLOOKUP(A78,'B.F.L'!A:D,4,FALSE))</f>
        <v>135</v>
      </c>
      <c r="F78" s="186">
        <f t="shared" si="2"/>
        <v>14040</v>
      </c>
    </row>
    <row r="79" spans="1:6" ht="12.75">
      <c r="A79" s="52"/>
      <c r="B79" s="62"/>
      <c r="C79" s="52"/>
      <c r="D79" s="128"/>
      <c r="E79" s="186">
        <f>IF(A79="",0,VLOOKUP(A79,'B.F.L'!A:D,4,FALSE))</f>
        <v>0</v>
      </c>
      <c r="F79" s="186">
        <f t="shared" si="2"/>
        <v>0</v>
      </c>
    </row>
    <row r="80" spans="1:6" ht="12.75">
      <c r="A80" s="52" t="s">
        <v>289</v>
      </c>
      <c r="B80" s="62" t="s">
        <v>241</v>
      </c>
      <c r="C80" s="52" t="s">
        <v>356</v>
      </c>
      <c r="D80" s="128">
        <v>11</v>
      </c>
      <c r="E80" s="186">
        <f>IF(A80="",0,VLOOKUP(A80,'B.F.L'!A:D,4,FALSE))</f>
        <v>135</v>
      </c>
      <c r="F80" s="186">
        <f t="shared" si="2"/>
        <v>1485</v>
      </c>
    </row>
    <row r="81" spans="1:6" ht="10.5" customHeight="1">
      <c r="A81" s="52"/>
      <c r="B81" s="62"/>
      <c r="C81" s="52"/>
      <c r="D81" s="128"/>
      <c r="E81" s="186">
        <f>IF(A81="",0,VLOOKUP(A81,'B.F.L'!A:D,4,FALSE))</f>
        <v>0</v>
      </c>
      <c r="F81" s="186">
        <f t="shared" si="2"/>
        <v>0</v>
      </c>
    </row>
    <row r="82" spans="1:6" ht="25.5">
      <c r="A82" s="52" t="s">
        <v>290</v>
      </c>
      <c r="B82" s="62" t="s">
        <v>242</v>
      </c>
      <c r="C82" s="52" t="s">
        <v>356</v>
      </c>
      <c r="D82" s="128">
        <v>44</v>
      </c>
      <c r="E82" s="291">
        <f>IF(A82="",0,VLOOKUP(A82,'B.F.L'!A:D,4,FALSE))</f>
        <v>97.5</v>
      </c>
      <c r="F82" s="291">
        <f t="shared" si="2"/>
        <v>4290</v>
      </c>
    </row>
    <row r="83" spans="1:6" ht="12.75">
      <c r="A83" s="52"/>
      <c r="B83" s="62"/>
      <c r="C83" s="52"/>
      <c r="D83" s="128"/>
      <c r="E83" s="186">
        <f>IF(A83="",0,VLOOKUP(A83,'B.F.L'!A:D,4,FALSE))</f>
        <v>0</v>
      </c>
      <c r="F83" s="186">
        <f t="shared" si="2"/>
        <v>0</v>
      </c>
    </row>
    <row r="84" spans="1:6" ht="12.75">
      <c r="A84" s="52" t="s">
        <v>291</v>
      </c>
      <c r="B84" s="62" t="s">
        <v>243</v>
      </c>
      <c r="C84" s="52" t="s">
        <v>356</v>
      </c>
      <c r="D84" s="128">
        <v>354</v>
      </c>
      <c r="E84" s="186">
        <f>IF(A84="",0,VLOOKUP(A84,'B.F.L'!A:D,4,FALSE))</f>
        <v>185</v>
      </c>
      <c r="F84" s="186">
        <f t="shared" si="2"/>
        <v>65490</v>
      </c>
    </row>
    <row r="85" spans="1:6" ht="12.75">
      <c r="A85" s="52"/>
      <c r="B85" s="62"/>
      <c r="C85" s="52"/>
      <c r="D85" s="128"/>
      <c r="E85" s="186">
        <f>IF(A85="",0,VLOOKUP(A85,'B.F.L'!A:D,4,FALSE))</f>
        <v>0</v>
      </c>
      <c r="F85" s="186">
        <f t="shared" si="2"/>
        <v>0</v>
      </c>
    </row>
    <row r="86" spans="1:6" ht="12.75">
      <c r="A86" s="52" t="s">
        <v>292</v>
      </c>
      <c r="B86" s="62" t="s">
        <v>244</v>
      </c>
      <c r="C86" s="52" t="s">
        <v>356</v>
      </c>
      <c r="D86" s="128">
        <v>18</v>
      </c>
      <c r="E86" s="186">
        <f>IF(A86="",0,VLOOKUP(A86,'B.F.L'!A:D,4,FALSE))</f>
        <v>472.5</v>
      </c>
      <c r="F86" s="186">
        <f t="shared" si="2"/>
        <v>8505</v>
      </c>
    </row>
    <row r="87" spans="1:6" ht="9.75" customHeight="1">
      <c r="A87" s="52"/>
      <c r="B87" s="62"/>
      <c r="C87" s="52"/>
      <c r="D87" s="128"/>
      <c r="E87" s="186">
        <f>IF(A87="",0,VLOOKUP(A87,'B.F.L'!A:D,4,FALSE))</f>
        <v>0</v>
      </c>
      <c r="F87" s="186">
        <f t="shared" si="2"/>
        <v>0</v>
      </c>
    </row>
    <row r="88" spans="1:6" ht="12.75">
      <c r="A88" s="52" t="s">
        <v>293</v>
      </c>
      <c r="B88" s="62" t="s">
        <v>245</v>
      </c>
      <c r="C88" s="52" t="s">
        <v>356</v>
      </c>
      <c r="D88" s="128">
        <v>12</v>
      </c>
      <c r="E88" s="186">
        <f>IF(A88="",0,VLOOKUP(A88,'B.F.L'!A:D,4,FALSE))</f>
        <v>472.5</v>
      </c>
      <c r="F88" s="186">
        <f t="shared" si="2"/>
        <v>5670</v>
      </c>
    </row>
    <row r="89" spans="1:6" ht="9.75" customHeight="1">
      <c r="A89" s="52"/>
      <c r="B89" s="62"/>
      <c r="C89" s="52"/>
      <c r="D89" s="128"/>
      <c r="E89" s="186">
        <f>IF(A89="",0,VLOOKUP(A89,'B.F.L'!A:D,4,FALSE))</f>
        <v>0</v>
      </c>
      <c r="F89" s="186">
        <f t="shared" si="2"/>
        <v>0</v>
      </c>
    </row>
    <row r="90" spans="1:6" ht="12.75">
      <c r="A90" s="52" t="s">
        <v>294</v>
      </c>
      <c r="B90" s="62" t="s">
        <v>246</v>
      </c>
      <c r="C90" s="52" t="s">
        <v>356</v>
      </c>
      <c r="D90" s="128">
        <v>84</v>
      </c>
      <c r="E90" s="186">
        <f>IF(A90="",0,VLOOKUP(A90,'B.F.L'!A:D,4,FALSE))</f>
        <v>197.5</v>
      </c>
      <c r="F90" s="186">
        <f t="shared" si="2"/>
        <v>16590</v>
      </c>
    </row>
    <row r="91" spans="1:6" ht="12.75">
      <c r="A91" s="52"/>
      <c r="B91" s="62"/>
      <c r="C91" s="52"/>
      <c r="D91" s="128"/>
      <c r="E91" s="186">
        <f>IF(A91="",0,VLOOKUP(A91,'B.F.L'!A:D,4,FALSE))</f>
        <v>0</v>
      </c>
      <c r="F91" s="186">
        <f t="shared" si="2"/>
        <v>0</v>
      </c>
    </row>
    <row r="92" spans="1:6" ht="12.75">
      <c r="A92" s="52" t="s">
        <v>295</v>
      </c>
      <c r="B92" s="62" t="s">
        <v>247</v>
      </c>
      <c r="C92" s="52" t="s">
        <v>356</v>
      </c>
      <c r="D92" s="128">
        <v>83</v>
      </c>
      <c r="E92" s="186">
        <f>IF(A92="",0,VLOOKUP(A92,'B.F.L'!A:D,4,FALSE))</f>
        <v>285</v>
      </c>
      <c r="F92" s="186">
        <f t="shared" si="2"/>
        <v>23655</v>
      </c>
    </row>
    <row r="93" spans="1:6" ht="12.75">
      <c r="A93" s="52"/>
      <c r="B93" s="62"/>
      <c r="C93" s="52"/>
      <c r="D93" s="128"/>
      <c r="E93" s="186">
        <f>IF(A93="",0,VLOOKUP(A93,'B.F.L'!A:D,4,FALSE))</f>
        <v>0</v>
      </c>
      <c r="F93" s="186">
        <f t="shared" si="2"/>
        <v>0</v>
      </c>
    </row>
    <row r="94" spans="1:6" ht="12.75">
      <c r="A94" s="52" t="s">
        <v>296</v>
      </c>
      <c r="B94" s="62" t="s">
        <v>248</v>
      </c>
      <c r="C94" s="52" t="s">
        <v>356</v>
      </c>
      <c r="D94" s="128">
        <v>100</v>
      </c>
      <c r="E94" s="186">
        <f>IF(A94="",0,VLOOKUP(A94,'B.F.L'!A:D,4,FALSE))</f>
        <v>222.5</v>
      </c>
      <c r="F94" s="186">
        <f t="shared" si="2"/>
        <v>22250</v>
      </c>
    </row>
    <row r="95" spans="1:6" ht="13.5" customHeight="1">
      <c r="A95" s="52"/>
      <c r="B95" s="62"/>
      <c r="C95" s="52"/>
      <c r="D95" s="128"/>
      <c r="E95" s="186"/>
      <c r="F95" s="186"/>
    </row>
    <row r="96" spans="1:6" ht="13.5" customHeight="1">
      <c r="A96" s="72"/>
      <c r="B96" s="71"/>
      <c r="C96" s="72"/>
      <c r="D96" s="129"/>
      <c r="E96" s="186">
        <f>IF(A96="",0,VLOOKUP(A96,'B.F.L'!A:D,4,FALSE))</f>
        <v>0</v>
      </c>
      <c r="F96" s="186">
        <f t="shared" si="2"/>
        <v>0</v>
      </c>
    </row>
    <row r="97" spans="1:9" s="43" customFormat="1" ht="18" customHeight="1">
      <c r="A97" s="143"/>
      <c r="B97" s="64"/>
      <c r="C97" s="44"/>
      <c r="D97" s="133"/>
      <c r="E97" s="139" t="s">
        <v>388</v>
      </c>
      <c r="F97" s="187">
        <f>SUM(F52:F96)</f>
        <v>279860</v>
      </c>
      <c r="I97" s="49"/>
    </row>
    <row r="98" spans="1:9" s="43" customFormat="1" ht="12.75">
      <c r="A98" s="495"/>
      <c r="B98" s="85"/>
      <c r="D98" s="92"/>
      <c r="E98" s="86"/>
      <c r="F98" s="87"/>
      <c r="I98" s="49"/>
    </row>
    <row r="99" spans="1:8" s="43" customFormat="1" ht="12.75">
      <c r="A99" s="57" t="s">
        <v>488</v>
      </c>
      <c r="B99" s="60"/>
      <c r="C99" s="42"/>
      <c r="D99" s="92"/>
      <c r="F99" s="93" t="s">
        <v>492</v>
      </c>
      <c r="H99" s="45"/>
    </row>
    <row r="100" spans="1:8" s="43" customFormat="1" ht="12.75">
      <c r="A100" s="142"/>
      <c r="B100" s="60"/>
      <c r="C100" s="42"/>
      <c r="D100" s="92"/>
      <c r="H100" s="45"/>
    </row>
    <row r="101" spans="1:8" s="43" customFormat="1" ht="12.75">
      <c r="A101" s="142"/>
      <c r="B101" s="290" t="s">
        <v>489</v>
      </c>
      <c r="C101" s="42"/>
      <c r="D101" s="92"/>
      <c r="H101" s="45"/>
    </row>
    <row r="102" spans="1:8" s="43" customFormat="1" ht="12.75">
      <c r="A102" s="145"/>
      <c r="B102" s="89"/>
      <c r="C102" s="90"/>
      <c r="D102" s="131"/>
      <c r="E102" s="91"/>
      <c r="F102" s="91"/>
      <c r="H102" s="45"/>
    </row>
    <row r="103" spans="1:6" s="50" customFormat="1" ht="40.5" customHeight="1">
      <c r="A103" s="102" t="s">
        <v>482</v>
      </c>
      <c r="B103" s="103" t="s">
        <v>483</v>
      </c>
      <c r="C103" s="104" t="s">
        <v>484</v>
      </c>
      <c r="D103" s="105" t="s">
        <v>485</v>
      </c>
      <c r="E103" s="106" t="s">
        <v>486</v>
      </c>
      <c r="F103" s="106" t="s">
        <v>487</v>
      </c>
    </row>
    <row r="104" spans="1:6" ht="11.25" customHeight="1">
      <c r="A104" s="52"/>
      <c r="B104" s="62"/>
      <c r="C104" s="52"/>
      <c r="D104" s="128"/>
      <c r="E104" s="186">
        <f>IF(A104="",0,VLOOKUP(A104,'B.F.L'!A:D,4,FALSE))</f>
        <v>0</v>
      </c>
      <c r="F104" s="186">
        <f aca="true" t="shared" si="3" ref="F104:F151">D104*E104</f>
        <v>0</v>
      </c>
    </row>
    <row r="105" spans="1:6" ht="11.25" customHeight="1">
      <c r="A105" s="52"/>
      <c r="B105" s="61" t="s">
        <v>234</v>
      </c>
      <c r="C105" s="52"/>
      <c r="D105" s="128"/>
      <c r="E105" s="186">
        <f>IF(A105="",0,VLOOKUP(A105,'B.F.L'!A:D,4,FALSE))</f>
        <v>0</v>
      </c>
      <c r="F105" s="186">
        <f t="shared" si="3"/>
        <v>0</v>
      </c>
    </row>
    <row r="106" spans="1:6" ht="6" customHeight="1">
      <c r="A106" s="52"/>
      <c r="B106" s="62"/>
      <c r="C106" s="52"/>
      <c r="D106" s="128"/>
      <c r="E106" s="186">
        <f>IF(A106="",0,VLOOKUP(A106,'B.F.L'!A:D,4,FALSE))</f>
        <v>0</v>
      </c>
      <c r="F106" s="186">
        <f t="shared" si="3"/>
        <v>0</v>
      </c>
    </row>
    <row r="107" spans="1:6" ht="11.25" customHeight="1">
      <c r="A107" s="52" t="s">
        <v>297</v>
      </c>
      <c r="B107" s="62" t="s">
        <v>235</v>
      </c>
      <c r="C107" s="138" t="s">
        <v>524</v>
      </c>
      <c r="D107" s="128">
        <v>150</v>
      </c>
      <c r="E107" s="186">
        <f>IF(A107="",0,VLOOKUP(A107,'B.F.L'!A:D,4,FALSE))</f>
        <v>660</v>
      </c>
      <c r="F107" s="186">
        <f t="shared" si="3"/>
        <v>99000</v>
      </c>
    </row>
    <row r="108" spans="1:6" ht="11.25" customHeight="1">
      <c r="A108" s="52"/>
      <c r="B108" s="62"/>
      <c r="C108" s="138"/>
      <c r="D108" s="128"/>
      <c r="E108" s="186">
        <f>IF(A108="",0,VLOOKUP(A108,'B.F.L'!A:D,4,FALSE))</f>
        <v>0</v>
      </c>
      <c r="F108" s="186">
        <f t="shared" si="3"/>
        <v>0</v>
      </c>
    </row>
    <row r="109" spans="1:6" ht="13.5" customHeight="1">
      <c r="A109" s="52" t="s">
        <v>298</v>
      </c>
      <c r="B109" s="62" t="s">
        <v>236</v>
      </c>
      <c r="C109" s="138" t="s">
        <v>524</v>
      </c>
      <c r="D109" s="128">
        <v>149</v>
      </c>
      <c r="E109" s="186">
        <f>IF(A109="",0,VLOOKUP(A109,'B.F.L'!A:D,4,FALSE))</f>
        <v>347.5</v>
      </c>
      <c r="F109" s="186">
        <f t="shared" si="3"/>
        <v>51777.5</v>
      </c>
    </row>
    <row r="110" spans="1:6" ht="11.25" customHeight="1">
      <c r="A110" s="52"/>
      <c r="B110" s="62"/>
      <c r="C110" s="52"/>
      <c r="D110" s="128"/>
      <c r="E110" s="186">
        <f>IF(A110="",0,VLOOKUP(A110,'B.F.L'!A:D,4,FALSE))</f>
        <v>0</v>
      </c>
      <c r="F110" s="186">
        <f t="shared" si="3"/>
        <v>0</v>
      </c>
    </row>
    <row r="111" spans="1:6" ht="12.75">
      <c r="A111" s="52"/>
      <c r="B111" s="63" t="s">
        <v>497</v>
      </c>
      <c r="C111" s="52"/>
      <c r="D111" s="128"/>
      <c r="E111" s="186">
        <f>IF(A111="",0,VLOOKUP(A111,'B.F.L'!A:D,4,FALSE))</f>
        <v>0</v>
      </c>
      <c r="F111" s="186">
        <f t="shared" si="3"/>
        <v>0</v>
      </c>
    </row>
    <row r="112" spans="1:6" ht="11.25" customHeight="1">
      <c r="A112" s="52"/>
      <c r="B112" s="63"/>
      <c r="C112" s="52"/>
      <c r="D112" s="128"/>
      <c r="E112" s="186">
        <f>IF(A112="",0,VLOOKUP(A112,'B.F.L'!A:D,4,FALSE))</f>
        <v>0</v>
      </c>
      <c r="F112" s="186">
        <f t="shared" si="3"/>
        <v>0</v>
      </c>
    </row>
    <row r="113" spans="1:6" ht="25.5">
      <c r="A113" s="52" t="s">
        <v>299</v>
      </c>
      <c r="B113" s="62" t="s">
        <v>362</v>
      </c>
      <c r="C113" s="52" t="s">
        <v>356</v>
      </c>
      <c r="D113" s="128">
        <v>30</v>
      </c>
      <c r="E113" s="186">
        <f>IF(A113="",0,VLOOKUP(A113,'B.F.L'!A:D,4,FALSE))</f>
        <v>253.75</v>
      </c>
      <c r="F113" s="186">
        <f t="shared" si="3"/>
        <v>7612.5</v>
      </c>
    </row>
    <row r="114" spans="1:6" ht="11.25" customHeight="1">
      <c r="A114" s="52"/>
      <c r="B114" s="62"/>
      <c r="C114" s="52"/>
      <c r="D114" s="128"/>
      <c r="E114" s="186">
        <f>IF(A114="",0,VLOOKUP(A114,'B.F.L'!A:D,4,FALSE))</f>
        <v>0</v>
      </c>
      <c r="F114" s="186">
        <f t="shared" si="3"/>
        <v>0</v>
      </c>
    </row>
    <row r="115" spans="1:6" ht="12.75">
      <c r="A115" s="52" t="s">
        <v>300</v>
      </c>
      <c r="B115" s="62" t="s">
        <v>363</v>
      </c>
      <c r="C115" s="52" t="s">
        <v>356</v>
      </c>
      <c r="D115" s="128">
        <v>10</v>
      </c>
      <c r="E115" s="186">
        <f>IF(A115="",0,VLOOKUP(A115,'B.F.L'!A:D,4,FALSE))</f>
        <v>66.25</v>
      </c>
      <c r="F115" s="186">
        <f t="shared" si="3"/>
        <v>662.5</v>
      </c>
    </row>
    <row r="116" spans="1:6" ht="11.25" customHeight="1">
      <c r="A116" s="52"/>
      <c r="B116" s="62"/>
      <c r="C116" s="52"/>
      <c r="D116" s="128"/>
      <c r="E116" s="186">
        <f>IF(A116="",0,VLOOKUP(A116,'B.F.L'!A:D,4,FALSE))</f>
        <v>0</v>
      </c>
      <c r="F116" s="186">
        <f t="shared" si="3"/>
        <v>0</v>
      </c>
    </row>
    <row r="117" spans="1:6" ht="12.75">
      <c r="A117" s="52" t="s">
        <v>301</v>
      </c>
      <c r="B117" s="62" t="s">
        <v>364</v>
      </c>
      <c r="C117" s="52" t="s">
        <v>356</v>
      </c>
      <c r="D117" s="128">
        <v>2</v>
      </c>
      <c r="E117" s="186">
        <f>IF(A117="",0,VLOOKUP(A117,'B.F.L'!A:D,4,FALSE))</f>
        <v>60</v>
      </c>
      <c r="F117" s="186">
        <f t="shared" si="3"/>
        <v>120</v>
      </c>
    </row>
    <row r="118" spans="1:6" ht="12.75">
      <c r="A118" s="52"/>
      <c r="B118" s="62"/>
      <c r="C118" s="52"/>
      <c r="D118" s="128"/>
      <c r="E118" s="186">
        <f>IF(A118="",0,VLOOKUP(A118,'B.F.L'!A:D,4,FALSE))</f>
        <v>0</v>
      </c>
      <c r="F118" s="186">
        <f t="shared" si="3"/>
        <v>0</v>
      </c>
    </row>
    <row r="119" spans="1:6" ht="12.75">
      <c r="A119" s="52"/>
      <c r="B119" s="61" t="s">
        <v>499</v>
      </c>
      <c r="C119" s="52"/>
      <c r="D119" s="128"/>
      <c r="E119" s="186">
        <f>IF(A119="",0,VLOOKUP(A119,'B.F.L'!A:D,4,FALSE))</f>
        <v>0</v>
      </c>
      <c r="F119" s="186">
        <f t="shared" si="3"/>
        <v>0</v>
      </c>
    </row>
    <row r="120" spans="1:6" ht="8.25" customHeight="1">
      <c r="A120" s="52"/>
      <c r="B120" s="61"/>
      <c r="C120" s="52"/>
      <c r="D120" s="128"/>
      <c r="E120" s="186">
        <f>IF(A120="",0,VLOOKUP(A120,'B.F.L'!A:D,4,FALSE))</f>
        <v>0</v>
      </c>
      <c r="F120" s="186">
        <f t="shared" si="3"/>
        <v>0</v>
      </c>
    </row>
    <row r="121" spans="1:6" ht="15" customHeight="1">
      <c r="A121" s="52" t="s">
        <v>302</v>
      </c>
      <c r="B121" s="62" t="s">
        <v>365</v>
      </c>
      <c r="C121" s="52" t="s">
        <v>356</v>
      </c>
      <c r="D121" s="128">
        <v>300</v>
      </c>
      <c r="E121" s="186">
        <f>IF(A121="",0,VLOOKUP(A121,'B.F.L'!A:D,4,FALSE))</f>
        <v>46.25</v>
      </c>
      <c r="F121" s="186">
        <f t="shared" si="3"/>
        <v>13875</v>
      </c>
    </row>
    <row r="122" spans="1:6" ht="9.75" customHeight="1">
      <c r="A122" s="52"/>
      <c r="B122" s="62"/>
      <c r="C122" s="52"/>
      <c r="D122" s="128"/>
      <c r="E122" s="186">
        <f>IF(A122="",0,VLOOKUP(A122,'B.F.L'!A:D,4,FALSE))</f>
        <v>0</v>
      </c>
      <c r="F122" s="186">
        <f t="shared" si="3"/>
        <v>0</v>
      </c>
    </row>
    <row r="123" spans="1:6" ht="15" customHeight="1">
      <c r="A123" s="52" t="s">
        <v>303</v>
      </c>
      <c r="B123" s="62" t="s">
        <v>366</v>
      </c>
      <c r="C123" s="52" t="s">
        <v>356</v>
      </c>
      <c r="D123" s="128">
        <v>250</v>
      </c>
      <c r="E123" s="186">
        <f>IF(A123="",0,VLOOKUP(A123,'B.F.L'!A:D,4,FALSE))</f>
        <v>41.25</v>
      </c>
      <c r="F123" s="186">
        <f t="shared" si="3"/>
        <v>10312.5</v>
      </c>
    </row>
    <row r="124" spans="1:6" ht="9.75" customHeight="1">
      <c r="A124" s="52"/>
      <c r="B124" s="62"/>
      <c r="C124" s="52"/>
      <c r="D124" s="128"/>
      <c r="E124" s="186">
        <f>IF(A124="",0,VLOOKUP(A124,'B.F.L'!A:D,4,FALSE))</f>
        <v>0</v>
      </c>
      <c r="F124" s="186">
        <f t="shared" si="3"/>
        <v>0</v>
      </c>
    </row>
    <row r="125" spans="1:6" ht="15" customHeight="1">
      <c r="A125" s="52" t="s">
        <v>304</v>
      </c>
      <c r="B125" s="62" t="s">
        <v>367</v>
      </c>
      <c r="C125" s="52" t="s">
        <v>356</v>
      </c>
      <c r="D125" s="128">
        <v>150</v>
      </c>
      <c r="E125" s="186">
        <f>IF(A125="",0,VLOOKUP(A125,'B.F.L'!A:D,4,FALSE))</f>
        <v>37.5</v>
      </c>
      <c r="F125" s="186">
        <f t="shared" si="3"/>
        <v>5625</v>
      </c>
    </row>
    <row r="126" spans="1:6" ht="9.75" customHeight="1">
      <c r="A126" s="52"/>
      <c r="B126" s="62"/>
      <c r="C126" s="52"/>
      <c r="D126" s="128"/>
      <c r="E126" s="186">
        <f>IF(A126="",0,VLOOKUP(A126,'B.F.L'!A:D,4,FALSE))</f>
        <v>0</v>
      </c>
      <c r="F126" s="186">
        <f t="shared" si="3"/>
        <v>0</v>
      </c>
    </row>
    <row r="127" spans="1:6" ht="15" customHeight="1">
      <c r="A127" s="52" t="s">
        <v>305</v>
      </c>
      <c r="B127" s="62" t="s">
        <v>368</v>
      </c>
      <c r="C127" s="52" t="s">
        <v>356</v>
      </c>
      <c r="D127" s="128">
        <v>200</v>
      </c>
      <c r="E127" s="186">
        <f>IF(A127="",0,VLOOKUP(A127,'B.F.L'!A:D,4,FALSE))</f>
        <v>53.75</v>
      </c>
      <c r="F127" s="186">
        <f t="shared" si="3"/>
        <v>10750</v>
      </c>
    </row>
    <row r="128" spans="1:6" ht="9.75" customHeight="1">
      <c r="A128" s="52"/>
      <c r="B128" s="62"/>
      <c r="C128" s="52"/>
      <c r="D128" s="128"/>
      <c r="E128" s="186">
        <f>IF(A128="",0,VLOOKUP(A128,'B.F.L'!A:D,4,FALSE))</f>
        <v>0</v>
      </c>
      <c r="F128" s="186">
        <f t="shared" si="3"/>
        <v>0</v>
      </c>
    </row>
    <row r="129" spans="1:6" ht="15" customHeight="1">
      <c r="A129" s="52" t="s">
        <v>306</v>
      </c>
      <c r="B129" s="62" t="s">
        <v>369</v>
      </c>
      <c r="C129" s="52" t="s">
        <v>356</v>
      </c>
      <c r="D129" s="128">
        <v>500</v>
      </c>
      <c r="E129" s="186">
        <f>IF(A129="",0,VLOOKUP(A129,'B.F.L'!A:D,4,FALSE))</f>
        <v>47.5</v>
      </c>
      <c r="F129" s="186">
        <f t="shared" si="3"/>
        <v>23750</v>
      </c>
    </row>
    <row r="130" spans="1:6" ht="6" customHeight="1">
      <c r="A130" s="52"/>
      <c r="B130" s="62"/>
      <c r="C130" s="52"/>
      <c r="D130" s="128"/>
      <c r="E130" s="186">
        <f>IF(A130="",0,VLOOKUP(A130,'B.F.L'!A:D,4,FALSE))</f>
        <v>0</v>
      </c>
      <c r="F130" s="186">
        <f t="shared" si="3"/>
        <v>0</v>
      </c>
    </row>
    <row r="131" spans="1:6" ht="12.75">
      <c r="A131" s="52"/>
      <c r="B131" s="61" t="s">
        <v>500</v>
      </c>
      <c r="C131" s="55"/>
      <c r="D131" s="126"/>
      <c r="E131" s="186">
        <f>IF(A131="",0,VLOOKUP(A131,'B.F.L'!A:D,4,FALSE))</f>
        <v>0</v>
      </c>
      <c r="F131" s="186">
        <f t="shared" si="3"/>
        <v>0</v>
      </c>
    </row>
    <row r="132" spans="1:6" ht="3.75" customHeight="1">
      <c r="A132" s="52"/>
      <c r="B132" s="61"/>
      <c r="C132" s="55"/>
      <c r="D132" s="126"/>
      <c r="E132" s="186">
        <f>IF(A132="",0,VLOOKUP(A132,'B.F.L'!A:D,4,FALSE))</f>
        <v>0</v>
      </c>
      <c r="F132" s="186">
        <f t="shared" si="3"/>
        <v>0</v>
      </c>
    </row>
    <row r="133" spans="1:6" ht="12.75">
      <c r="A133" s="52" t="s">
        <v>307</v>
      </c>
      <c r="B133" s="62" t="s">
        <v>370</v>
      </c>
      <c r="C133" s="52" t="s">
        <v>356</v>
      </c>
      <c r="D133" s="128">
        <v>4000</v>
      </c>
      <c r="E133" s="186">
        <f>IF(A133="",0,VLOOKUP(A133,'B.F.L'!A:D,4,FALSE))</f>
        <v>7.1875</v>
      </c>
      <c r="F133" s="186">
        <f t="shared" si="3"/>
        <v>28750</v>
      </c>
    </row>
    <row r="134" spans="1:6" ht="10.5" customHeight="1">
      <c r="A134" s="52"/>
      <c r="B134" s="62"/>
      <c r="C134" s="52"/>
      <c r="D134" s="128"/>
      <c r="E134" s="186">
        <f>IF(A134="",0,VLOOKUP(A134,'B.F.L'!A:D,4,FALSE))</f>
        <v>0</v>
      </c>
      <c r="F134" s="186">
        <f t="shared" si="3"/>
        <v>0</v>
      </c>
    </row>
    <row r="135" spans="1:6" ht="15.75" customHeight="1">
      <c r="A135" s="52" t="s">
        <v>308</v>
      </c>
      <c r="B135" s="62" t="s">
        <v>249</v>
      </c>
      <c r="C135" s="52" t="s">
        <v>524</v>
      </c>
      <c r="D135" s="128">
        <v>35983</v>
      </c>
      <c r="E135" s="186">
        <f>IF(A135="",0,VLOOKUP(A135,'B.F.L'!A:D,4,FALSE))</f>
        <v>7.1875</v>
      </c>
      <c r="F135" s="186">
        <f t="shared" si="3"/>
        <v>258627.8125</v>
      </c>
    </row>
    <row r="136" spans="1:6" ht="10.5" customHeight="1">
      <c r="A136" s="52"/>
      <c r="B136" s="62" t="s">
        <v>403</v>
      </c>
      <c r="C136" s="52"/>
      <c r="D136" s="128"/>
      <c r="E136" s="186">
        <f>IF(A136="",0,VLOOKUP(A136,'B.F.L'!A:D,4,FALSE))</f>
        <v>0</v>
      </c>
      <c r="F136" s="186">
        <f t="shared" si="3"/>
        <v>0</v>
      </c>
    </row>
    <row r="137" spans="1:6" ht="11.25" customHeight="1">
      <c r="A137" s="52" t="s">
        <v>309</v>
      </c>
      <c r="B137" s="62" t="s">
        <v>250</v>
      </c>
      <c r="C137" s="52" t="s">
        <v>524</v>
      </c>
      <c r="D137" s="128">
        <v>60583</v>
      </c>
      <c r="E137" s="186">
        <f>IF(A137="",0,VLOOKUP(A137,'B.F.L'!A:D,4,FALSE))</f>
        <v>7.1875</v>
      </c>
      <c r="F137" s="186">
        <f t="shared" si="3"/>
        <v>435440.3125</v>
      </c>
    </row>
    <row r="138" spans="1:6" ht="6.75" customHeight="1">
      <c r="A138" s="52"/>
      <c r="B138" s="62"/>
      <c r="C138" s="52"/>
      <c r="D138" s="128"/>
      <c r="E138" s="186">
        <f>IF(A138="",0,VLOOKUP(A138,'B.F.L'!A:D,4,FALSE))</f>
        <v>0</v>
      </c>
      <c r="F138" s="186">
        <f t="shared" si="3"/>
        <v>0</v>
      </c>
    </row>
    <row r="139" spans="1:6" ht="12.75">
      <c r="A139" s="52"/>
      <c r="B139" s="61" t="s">
        <v>502</v>
      </c>
      <c r="C139" s="52"/>
      <c r="D139" s="128"/>
      <c r="E139" s="186">
        <f>IF(A139="",0,VLOOKUP(A139,'B.F.L'!A:D,4,FALSE))</f>
        <v>0</v>
      </c>
      <c r="F139" s="186">
        <f t="shared" si="3"/>
        <v>0</v>
      </c>
    </row>
    <row r="140" spans="1:6" ht="6" customHeight="1">
      <c r="A140" s="52"/>
      <c r="B140" s="61"/>
      <c r="C140" s="52"/>
      <c r="D140" s="128"/>
      <c r="E140" s="186">
        <f>IF(A140="",0,VLOOKUP(A140,'B.F.L'!A:D,4,FALSE))</f>
        <v>0</v>
      </c>
      <c r="F140" s="186">
        <f t="shared" si="3"/>
        <v>0</v>
      </c>
    </row>
    <row r="141" spans="1:6" ht="12" customHeight="1">
      <c r="A141" s="52" t="s">
        <v>310</v>
      </c>
      <c r="B141" s="62" t="s">
        <v>371</v>
      </c>
      <c r="C141" s="52" t="s">
        <v>356</v>
      </c>
      <c r="D141" s="128">
        <v>100</v>
      </c>
      <c r="E141" s="186">
        <f>IF(A141="",0,VLOOKUP(A141,'B.F.L'!A:D,4,FALSE))</f>
        <v>25.625</v>
      </c>
      <c r="F141" s="186">
        <f t="shared" si="3"/>
        <v>2562.5</v>
      </c>
    </row>
    <row r="142" spans="1:6" ht="9" customHeight="1">
      <c r="A142" s="52"/>
      <c r="B142" s="62"/>
      <c r="C142" s="52"/>
      <c r="D142" s="128"/>
      <c r="E142" s="186">
        <f>IF(A142="",0,VLOOKUP(A142,'B.F.L'!A:D,4,FALSE))</f>
        <v>0</v>
      </c>
      <c r="F142" s="186">
        <f t="shared" si="3"/>
        <v>0</v>
      </c>
    </row>
    <row r="143" spans="1:6" ht="15" customHeight="1">
      <c r="A143" s="52" t="s">
        <v>311</v>
      </c>
      <c r="B143" s="62" t="s">
        <v>372</v>
      </c>
      <c r="C143" s="52" t="s">
        <v>356</v>
      </c>
      <c r="D143" s="128">
        <v>350</v>
      </c>
      <c r="E143" s="186">
        <f>IF(A143="",0,VLOOKUP(A143,'B.F.L'!A:D,4,FALSE))</f>
        <v>11.875</v>
      </c>
      <c r="F143" s="186">
        <f t="shared" si="3"/>
        <v>4156.25</v>
      </c>
    </row>
    <row r="144" spans="1:6" ht="7.5" customHeight="1">
      <c r="A144" s="52"/>
      <c r="B144" s="62"/>
      <c r="C144" s="52"/>
      <c r="D144" s="128"/>
      <c r="E144" s="186">
        <f>IF(A144="",0,VLOOKUP(A144,'B.F.L'!A:D,4,FALSE))</f>
        <v>0</v>
      </c>
      <c r="F144" s="186">
        <f t="shared" si="3"/>
        <v>0</v>
      </c>
    </row>
    <row r="145" spans="1:6" ht="15" customHeight="1">
      <c r="A145" s="52"/>
      <c r="B145" s="61" t="s">
        <v>501</v>
      </c>
      <c r="C145" s="52"/>
      <c r="D145" s="128"/>
      <c r="E145" s="186">
        <f>IF(A145="",0,VLOOKUP(A145,'B.F.L'!A:D,4,FALSE))</f>
        <v>0</v>
      </c>
      <c r="F145" s="186">
        <f t="shared" si="3"/>
        <v>0</v>
      </c>
    </row>
    <row r="146" spans="1:6" ht="7.5" customHeight="1">
      <c r="A146" s="52"/>
      <c r="B146" s="61"/>
      <c r="C146" s="52"/>
      <c r="D146" s="128"/>
      <c r="E146" s="186">
        <f>IF(A146="",0,VLOOKUP(A146,'B.F.L'!A:D,4,FALSE))</f>
        <v>0</v>
      </c>
      <c r="F146" s="186">
        <f t="shared" si="3"/>
        <v>0</v>
      </c>
    </row>
    <row r="147" spans="1:6" ht="15" customHeight="1">
      <c r="A147" s="52" t="s">
        <v>312</v>
      </c>
      <c r="B147" s="62" t="s">
        <v>373</v>
      </c>
      <c r="C147" s="52" t="s">
        <v>356</v>
      </c>
      <c r="D147" s="128">
        <v>320</v>
      </c>
      <c r="E147" s="186">
        <f>IF(A147="",0,VLOOKUP(A147,'B.F.L'!A:D,4,FALSE))</f>
        <v>7.25</v>
      </c>
      <c r="F147" s="186">
        <f t="shared" si="3"/>
        <v>2320</v>
      </c>
    </row>
    <row r="148" spans="1:6" ht="7.5" customHeight="1">
      <c r="A148" s="52"/>
      <c r="B148" s="62"/>
      <c r="C148" s="52"/>
      <c r="D148" s="128"/>
      <c r="E148" s="186">
        <f>IF(A148="",0,VLOOKUP(A148,'B.F.L'!A:D,4,FALSE))</f>
        <v>0</v>
      </c>
      <c r="F148" s="186">
        <f t="shared" si="3"/>
        <v>0</v>
      </c>
    </row>
    <row r="149" spans="1:6" ht="15" customHeight="1">
      <c r="A149" s="52" t="s">
        <v>313</v>
      </c>
      <c r="B149" s="62" t="s">
        <v>374</v>
      </c>
      <c r="C149" s="52" t="s">
        <v>356</v>
      </c>
      <c r="D149" s="128">
        <v>10</v>
      </c>
      <c r="E149" s="186">
        <f>IF(A149="",0,VLOOKUP(A149,'B.F.L'!A:D,4,FALSE))</f>
        <v>7.25</v>
      </c>
      <c r="F149" s="186">
        <f t="shared" si="3"/>
        <v>72.5</v>
      </c>
    </row>
    <row r="150" spans="1:6" ht="18" customHeight="1">
      <c r="A150" s="52"/>
      <c r="B150" s="62"/>
      <c r="C150" s="52"/>
      <c r="D150" s="128"/>
      <c r="E150" s="186"/>
      <c r="F150" s="186"/>
    </row>
    <row r="151" spans="1:6" ht="18" customHeight="1">
      <c r="A151" s="52"/>
      <c r="B151" s="62"/>
      <c r="C151" s="52"/>
      <c r="D151" s="128"/>
      <c r="E151" s="186">
        <f>IF(A151="",0,VLOOKUP(A151,'B.F.L'!A:D,4,FALSE))</f>
        <v>0</v>
      </c>
      <c r="F151" s="186">
        <f t="shared" si="3"/>
        <v>0</v>
      </c>
    </row>
    <row r="152" spans="1:9" s="43" customFormat="1" ht="18" customHeight="1">
      <c r="A152" s="143"/>
      <c r="B152" s="64"/>
      <c r="C152" s="44"/>
      <c r="D152" s="133"/>
      <c r="E152" s="139" t="s">
        <v>388</v>
      </c>
      <c r="F152" s="187">
        <f>SUM(F125:F151)</f>
        <v>772054.375</v>
      </c>
      <c r="I152" s="49"/>
    </row>
    <row r="153" spans="1:9" s="43" customFormat="1" ht="12.75">
      <c r="A153" s="495"/>
      <c r="B153" s="85"/>
      <c r="D153" s="92"/>
      <c r="E153" s="86"/>
      <c r="F153" s="87"/>
      <c r="I153" s="49"/>
    </row>
    <row r="154" spans="1:8" s="43" customFormat="1" ht="12.75">
      <c r="A154" s="57" t="s">
        <v>488</v>
      </c>
      <c r="B154" s="60"/>
      <c r="C154" s="42"/>
      <c r="D154" s="92"/>
      <c r="F154" s="93" t="s">
        <v>492</v>
      </c>
      <c r="H154" s="45"/>
    </row>
    <row r="155" spans="1:8" s="43" customFormat="1" ht="12.75">
      <c r="A155" s="57"/>
      <c r="B155" s="60"/>
      <c r="C155" s="42"/>
      <c r="D155" s="92"/>
      <c r="F155" s="93"/>
      <c r="H155" s="45"/>
    </row>
    <row r="156" spans="1:8" s="43" customFormat="1" ht="12.75">
      <c r="A156" s="142"/>
      <c r="B156" s="290" t="s">
        <v>489</v>
      </c>
      <c r="C156" s="42"/>
      <c r="D156" s="92"/>
      <c r="H156" s="45"/>
    </row>
    <row r="157" spans="1:8" s="43" customFormat="1" ht="12.75">
      <c r="A157" s="142"/>
      <c r="B157" s="60"/>
      <c r="C157" s="42"/>
      <c r="D157" s="92"/>
      <c r="H157" s="45"/>
    </row>
    <row r="158" spans="1:6" s="50" customFormat="1" ht="40.5" customHeight="1">
      <c r="A158" s="102" t="s">
        <v>482</v>
      </c>
      <c r="B158" s="107" t="s">
        <v>491</v>
      </c>
      <c r="C158" s="108"/>
      <c r="D158" s="134"/>
      <c r="E158" s="110"/>
      <c r="F158" s="106" t="s">
        <v>388</v>
      </c>
    </row>
    <row r="159" spans="1:6" ht="15" customHeight="1">
      <c r="A159" s="52"/>
      <c r="B159" s="62"/>
      <c r="C159" s="52"/>
      <c r="D159" s="128"/>
      <c r="E159" s="186">
        <f>IF(A159="",0,VLOOKUP(A159,'B.F.L'!A:D,4,FALSE))</f>
        <v>0</v>
      </c>
      <c r="F159" s="186">
        <f aca="true" t="shared" si="4" ref="F159:F200">D159*E159</f>
        <v>0</v>
      </c>
    </row>
    <row r="160" spans="1:6" ht="15" customHeight="1">
      <c r="A160" s="52"/>
      <c r="B160" s="61" t="s">
        <v>503</v>
      </c>
      <c r="C160" s="52"/>
      <c r="D160" s="128"/>
      <c r="E160" s="186">
        <f>IF(A160="",0,VLOOKUP(A160,'B.F.L'!A:D,4,FALSE))</f>
        <v>0</v>
      </c>
      <c r="F160" s="186">
        <f t="shared" si="4"/>
        <v>0</v>
      </c>
    </row>
    <row r="161" spans="1:6" ht="15" customHeight="1">
      <c r="A161" s="52"/>
      <c r="B161" s="61"/>
      <c r="C161" s="52"/>
      <c r="D161" s="128"/>
      <c r="E161" s="186">
        <f>IF(A161="",0,VLOOKUP(A161,'B.F.L'!A:D,4,FALSE))</f>
        <v>0</v>
      </c>
      <c r="F161" s="186">
        <f t="shared" si="4"/>
        <v>0</v>
      </c>
    </row>
    <row r="162" spans="1:6" ht="15" customHeight="1">
      <c r="A162" s="52" t="s">
        <v>314</v>
      </c>
      <c r="B162" s="62" t="s">
        <v>138</v>
      </c>
      <c r="C162" s="52" t="s">
        <v>505</v>
      </c>
      <c r="D162" s="128">
        <v>60000</v>
      </c>
      <c r="E162" s="186">
        <f>IF(A162="",0,VLOOKUP(A162,'B.F.L'!A:D,4,FALSE))</f>
        <v>1.0897659999999998</v>
      </c>
      <c r="F162" s="186">
        <f t="shared" si="4"/>
        <v>65385.959999999985</v>
      </c>
    </row>
    <row r="163" spans="1:6" ht="15" customHeight="1">
      <c r="A163" s="52"/>
      <c r="B163" s="62"/>
      <c r="C163" s="52"/>
      <c r="D163" s="128"/>
      <c r="E163" s="186">
        <f>IF(A163="",0,VLOOKUP(A163,'B.F.L'!A:D,4,FALSE))</f>
        <v>0</v>
      </c>
      <c r="F163" s="186">
        <f t="shared" si="4"/>
        <v>0</v>
      </c>
    </row>
    <row r="164" spans="1:6" ht="15" customHeight="1">
      <c r="A164" s="52"/>
      <c r="B164" s="61" t="s">
        <v>251</v>
      </c>
      <c r="C164" s="52"/>
      <c r="D164" s="128"/>
      <c r="E164" s="186">
        <f>IF(A164="",0,VLOOKUP(A164,'B.F.L'!A:D,4,FALSE))</f>
        <v>0</v>
      </c>
      <c r="F164" s="186">
        <f>D164*E164</f>
        <v>0</v>
      </c>
    </row>
    <row r="165" spans="1:6" ht="9" customHeight="1">
      <c r="A165" s="52"/>
      <c r="B165" s="61"/>
      <c r="C165" s="52"/>
      <c r="D165" s="128"/>
      <c r="E165" s="186">
        <f>IF(A165="",0,VLOOKUP(A165,'B.F.L'!A:D,4,FALSE))</f>
        <v>0</v>
      </c>
      <c r="F165" s="186">
        <f>D165*E165</f>
        <v>0</v>
      </c>
    </row>
    <row r="166" spans="1:6" ht="51">
      <c r="A166" s="52" t="s">
        <v>315</v>
      </c>
      <c r="B166" s="62" t="s">
        <v>376</v>
      </c>
      <c r="C166" s="280" t="s">
        <v>465</v>
      </c>
      <c r="D166" s="281">
        <v>1</v>
      </c>
      <c r="E166" s="282">
        <f>IF(A166="",0,VLOOKUP(A166,'B.F.L'!A:D,4,FALSE))</f>
        <v>250000</v>
      </c>
      <c r="F166" s="282">
        <f>D166*E166</f>
        <v>250000</v>
      </c>
    </row>
    <row r="167" spans="1:6" ht="15" customHeight="1">
      <c r="A167" s="52"/>
      <c r="B167" s="61"/>
      <c r="C167" s="52"/>
      <c r="D167" s="128"/>
      <c r="E167" s="186">
        <f>IF(A167="",0,VLOOKUP(A167,'B.F.L'!A:D,4,FALSE))</f>
        <v>0</v>
      </c>
      <c r="F167" s="186">
        <f t="shared" si="4"/>
        <v>0</v>
      </c>
    </row>
    <row r="168" spans="1:6" ht="15" customHeight="1">
      <c r="A168" s="52"/>
      <c r="B168" s="61"/>
      <c r="C168" s="52"/>
      <c r="D168" s="128"/>
      <c r="E168" s="186"/>
      <c r="F168" s="186"/>
    </row>
    <row r="169" spans="1:6" ht="9" customHeight="1">
      <c r="A169" s="52"/>
      <c r="B169" s="61"/>
      <c r="C169" s="52"/>
      <c r="D169" s="128"/>
      <c r="E169" s="186"/>
      <c r="F169" s="186"/>
    </row>
    <row r="170" spans="1:6" ht="12.75">
      <c r="A170" s="52"/>
      <c r="B170" s="62"/>
      <c r="C170" s="52"/>
      <c r="D170" s="128"/>
      <c r="E170" s="186"/>
      <c r="F170" s="186"/>
    </row>
    <row r="171" spans="1:6" ht="12.75">
      <c r="A171" s="52"/>
      <c r="B171" s="62"/>
      <c r="C171" s="52"/>
      <c r="D171" s="128"/>
      <c r="E171" s="186"/>
      <c r="F171" s="186"/>
    </row>
    <row r="172" spans="1:6" ht="12.75">
      <c r="A172" s="52"/>
      <c r="B172" s="62"/>
      <c r="C172" s="52"/>
      <c r="D172" s="128"/>
      <c r="E172" s="186">
        <f>IF(A172="",0,VLOOKUP(A172,'B.F.L'!A:D,4,FALSE))</f>
        <v>0</v>
      </c>
      <c r="F172" s="186">
        <f t="shared" si="4"/>
        <v>0</v>
      </c>
    </row>
    <row r="173" spans="1:6" ht="12.75">
      <c r="A173" s="52"/>
      <c r="B173" s="62"/>
      <c r="C173" s="52"/>
      <c r="D173" s="128"/>
      <c r="E173" s="186">
        <f>IF(A173="",0,VLOOKUP(A173,'B.F.L'!A:D,4,FALSE))</f>
        <v>0</v>
      </c>
      <c r="F173" s="186">
        <f t="shared" si="4"/>
        <v>0</v>
      </c>
    </row>
    <row r="174" spans="1:6" ht="12.75">
      <c r="A174" s="52"/>
      <c r="B174" s="62"/>
      <c r="C174" s="52"/>
      <c r="D174" s="128"/>
      <c r="E174" s="186">
        <f>IF(A174="",0,VLOOKUP(A174,'B.F.L'!A:D,4,FALSE))</f>
        <v>0</v>
      </c>
      <c r="F174" s="186">
        <f t="shared" si="4"/>
        <v>0</v>
      </c>
    </row>
    <row r="175" spans="1:6" ht="12.75">
      <c r="A175" s="52"/>
      <c r="B175" s="62"/>
      <c r="C175" s="52"/>
      <c r="D175" s="128"/>
      <c r="E175" s="186">
        <f>IF(A175="",0,VLOOKUP(A175,'B.F.L'!A:D,4,FALSE))</f>
        <v>0</v>
      </c>
      <c r="F175" s="186">
        <f t="shared" si="4"/>
        <v>0</v>
      </c>
    </row>
    <row r="176" spans="1:6" ht="12.75">
      <c r="A176" s="52"/>
      <c r="B176" s="62"/>
      <c r="C176" s="52"/>
      <c r="D176" s="128"/>
      <c r="E176" s="186">
        <f>IF(A176="",0,VLOOKUP(A176,'B.F.L'!A:D,4,FALSE))</f>
        <v>0</v>
      </c>
      <c r="F176" s="186">
        <f t="shared" si="4"/>
        <v>0</v>
      </c>
    </row>
    <row r="177" spans="1:6" ht="12.75">
      <c r="A177" s="52"/>
      <c r="B177" s="62"/>
      <c r="C177" s="52"/>
      <c r="D177" s="128"/>
      <c r="E177" s="186">
        <f>IF(A177="",0,VLOOKUP(A177,'B.F.L'!A:D,4,FALSE))</f>
        <v>0</v>
      </c>
      <c r="F177" s="186">
        <f t="shared" si="4"/>
        <v>0</v>
      </c>
    </row>
    <row r="178" spans="1:6" ht="12.75">
      <c r="A178" s="52"/>
      <c r="B178" s="62"/>
      <c r="C178" s="52"/>
      <c r="D178" s="128"/>
      <c r="E178" s="186">
        <f>IF(A178="",0,VLOOKUP(A178,'B.F.L'!A:D,4,FALSE))</f>
        <v>0</v>
      </c>
      <c r="F178" s="186">
        <f t="shared" si="4"/>
        <v>0</v>
      </c>
    </row>
    <row r="179" spans="1:6" ht="12.75">
      <c r="A179" s="52"/>
      <c r="B179" s="62"/>
      <c r="C179" s="52"/>
      <c r="D179" s="128"/>
      <c r="E179" s="186">
        <f>IF(A179="",0,VLOOKUP(A179,'B.F.L'!A:D,4,FALSE))</f>
        <v>0</v>
      </c>
      <c r="F179" s="186">
        <f t="shared" si="4"/>
        <v>0</v>
      </c>
    </row>
    <row r="180" spans="1:6" ht="12.75">
      <c r="A180" s="52"/>
      <c r="B180" s="62"/>
      <c r="C180" s="52"/>
      <c r="D180" s="128"/>
      <c r="E180" s="186">
        <f>IF(A180="",0,VLOOKUP(A180,'B.F.L'!A:D,4,FALSE))</f>
        <v>0</v>
      </c>
      <c r="F180" s="186">
        <f t="shared" si="4"/>
        <v>0</v>
      </c>
    </row>
    <row r="181" spans="1:6" ht="12.75">
      <c r="A181" s="52"/>
      <c r="B181" s="62"/>
      <c r="C181" s="52"/>
      <c r="D181" s="128"/>
      <c r="E181" s="186">
        <f>IF(A181="",0,VLOOKUP(A181,'B.F.L'!A:D,4,FALSE))</f>
        <v>0</v>
      </c>
      <c r="F181" s="186">
        <f t="shared" si="4"/>
        <v>0</v>
      </c>
    </row>
    <row r="182" spans="1:6" ht="12.75">
      <c r="A182" s="52"/>
      <c r="B182" s="62"/>
      <c r="C182" s="52"/>
      <c r="D182" s="128"/>
      <c r="E182" s="186">
        <f>IF(A182="",0,VLOOKUP(A182,'B.F.L'!A:D,4,FALSE))</f>
        <v>0</v>
      </c>
      <c r="F182" s="186">
        <f t="shared" si="4"/>
        <v>0</v>
      </c>
    </row>
    <row r="183" spans="1:6" ht="12.75">
      <c r="A183" s="52"/>
      <c r="B183" s="62"/>
      <c r="C183" s="52"/>
      <c r="D183" s="128"/>
      <c r="E183" s="186">
        <f>IF(A183="",0,VLOOKUP(A183,'B.F.L'!A:D,4,FALSE))</f>
        <v>0</v>
      </c>
      <c r="F183" s="186">
        <f t="shared" si="4"/>
        <v>0</v>
      </c>
    </row>
    <row r="184" spans="1:6" ht="12.75">
      <c r="A184" s="52"/>
      <c r="B184" s="62"/>
      <c r="C184" s="52"/>
      <c r="D184" s="128"/>
      <c r="E184" s="186">
        <f>IF(A184="",0,VLOOKUP(A184,'B.F.L'!A:D,4,FALSE))</f>
        <v>0</v>
      </c>
      <c r="F184" s="186">
        <f t="shared" si="4"/>
        <v>0</v>
      </c>
    </row>
    <row r="185" spans="1:6" ht="12.75">
      <c r="A185" s="52"/>
      <c r="B185" s="62"/>
      <c r="C185" s="52"/>
      <c r="D185" s="128"/>
      <c r="E185" s="186">
        <f>IF(A185="",0,VLOOKUP(A185,'B.F.L'!A:D,4,FALSE))</f>
        <v>0</v>
      </c>
      <c r="F185" s="186">
        <f t="shared" si="4"/>
        <v>0</v>
      </c>
    </row>
    <row r="186" spans="1:6" ht="12.75">
      <c r="A186" s="52"/>
      <c r="B186" s="62"/>
      <c r="C186" s="52"/>
      <c r="D186" s="128"/>
      <c r="E186" s="186">
        <f>IF(A186="",0,VLOOKUP(A186,'B.F.L'!A:D,4,FALSE))</f>
        <v>0</v>
      </c>
      <c r="F186" s="186">
        <f t="shared" si="4"/>
        <v>0</v>
      </c>
    </row>
    <row r="187" spans="1:6" ht="12.75">
      <c r="A187" s="52"/>
      <c r="B187" s="62"/>
      <c r="C187" s="52"/>
      <c r="D187" s="128"/>
      <c r="E187" s="186">
        <f>IF(A187="",0,VLOOKUP(A187,'B.F.L'!A:D,4,FALSE))</f>
        <v>0</v>
      </c>
      <c r="F187" s="186">
        <f t="shared" si="4"/>
        <v>0</v>
      </c>
    </row>
    <row r="188" spans="1:6" ht="12.75">
      <c r="A188" s="52"/>
      <c r="B188" s="62"/>
      <c r="C188" s="52"/>
      <c r="D188" s="128"/>
      <c r="E188" s="186">
        <f>IF(A188="",0,VLOOKUP(A188,'B.F.L'!A:D,4,FALSE))</f>
        <v>0</v>
      </c>
      <c r="F188" s="186">
        <f t="shared" si="4"/>
        <v>0</v>
      </c>
    </row>
    <row r="189" spans="1:6" ht="12.75">
      <c r="A189" s="52"/>
      <c r="B189" s="62"/>
      <c r="C189" s="52"/>
      <c r="D189" s="128"/>
      <c r="E189" s="186">
        <f>IF(A189="",0,VLOOKUP(A189,'B.F.L'!A:D,4,FALSE))</f>
        <v>0</v>
      </c>
      <c r="F189" s="186">
        <f t="shared" si="4"/>
        <v>0</v>
      </c>
    </row>
    <row r="190" spans="1:6" ht="12.75">
      <c r="A190" s="52"/>
      <c r="B190" s="62"/>
      <c r="C190" s="52"/>
      <c r="D190" s="128"/>
      <c r="E190" s="186">
        <f>IF(A190="",0,VLOOKUP(A190,'B.F.L'!A:D,4,FALSE))</f>
        <v>0</v>
      </c>
      <c r="F190" s="186">
        <f t="shared" si="4"/>
        <v>0</v>
      </c>
    </row>
    <row r="191" spans="1:6" ht="12.75">
      <c r="A191" s="52"/>
      <c r="B191" s="62"/>
      <c r="C191" s="52"/>
      <c r="D191" s="128"/>
      <c r="E191" s="186">
        <f>IF(A191="",0,VLOOKUP(A191,'B.F.L'!A:D,4,FALSE))</f>
        <v>0</v>
      </c>
      <c r="F191" s="186">
        <f t="shared" si="4"/>
        <v>0</v>
      </c>
    </row>
    <row r="192" spans="1:6" ht="12.75">
      <c r="A192" s="52"/>
      <c r="B192" s="62"/>
      <c r="C192" s="52"/>
      <c r="D192" s="128"/>
      <c r="E192" s="186">
        <f>IF(A192="",0,VLOOKUP(A192,'B.F.L'!A:D,4,FALSE))</f>
        <v>0</v>
      </c>
      <c r="F192" s="186">
        <f t="shared" si="4"/>
        <v>0</v>
      </c>
    </row>
    <row r="193" spans="1:6" ht="11.25" customHeight="1">
      <c r="A193" s="52"/>
      <c r="B193" s="62"/>
      <c r="C193" s="52"/>
      <c r="D193" s="128"/>
      <c r="E193" s="186">
        <f>IF(A193="",0,VLOOKUP(A193,'B.F.L'!A:D,4,FALSE))</f>
        <v>0</v>
      </c>
      <c r="F193" s="186">
        <f t="shared" si="4"/>
        <v>0</v>
      </c>
    </row>
    <row r="194" spans="1:6" ht="12" customHeight="1">
      <c r="A194" s="52"/>
      <c r="B194" s="62"/>
      <c r="C194" s="52"/>
      <c r="D194" s="128"/>
      <c r="E194" s="186"/>
      <c r="F194" s="186"/>
    </row>
    <row r="195" spans="1:6" ht="9.75" customHeight="1">
      <c r="A195" s="52"/>
      <c r="B195" s="62"/>
      <c r="C195" s="52"/>
      <c r="D195" s="128"/>
      <c r="E195" s="186"/>
      <c r="F195" s="186"/>
    </row>
    <row r="196" spans="1:6" ht="12.75">
      <c r="A196" s="52"/>
      <c r="B196" s="62"/>
      <c r="C196" s="52"/>
      <c r="D196" s="128"/>
      <c r="E196" s="186"/>
      <c r="F196" s="186"/>
    </row>
    <row r="197" spans="1:6" ht="11.25" customHeight="1">
      <c r="A197" s="52"/>
      <c r="B197" s="62"/>
      <c r="C197" s="52"/>
      <c r="D197" s="128"/>
      <c r="E197" s="186"/>
      <c r="F197" s="186"/>
    </row>
    <row r="198" spans="1:6" ht="10.5" customHeight="1">
      <c r="A198" s="52"/>
      <c r="B198" s="62"/>
      <c r="C198" s="52"/>
      <c r="D198" s="128"/>
      <c r="E198" s="186">
        <f>IF(A198="",0,VLOOKUP(A198,'B.F.L'!A:D,4,FALSE))</f>
        <v>0</v>
      </c>
      <c r="F198" s="186">
        <f t="shared" si="4"/>
        <v>0</v>
      </c>
    </row>
    <row r="199" spans="1:6" ht="9.75" customHeight="1">
      <c r="A199" s="52"/>
      <c r="B199" s="62"/>
      <c r="C199" s="52"/>
      <c r="D199" s="128"/>
      <c r="E199" s="186">
        <f>IF(A199="",0,VLOOKUP(A199,'B.F.L'!A:D,4,FALSE))</f>
        <v>0</v>
      </c>
      <c r="F199" s="186">
        <f t="shared" si="4"/>
        <v>0</v>
      </c>
    </row>
    <row r="200" spans="1:6" ht="10.5" customHeight="1">
      <c r="A200" s="52"/>
      <c r="B200" s="62"/>
      <c r="C200" s="52"/>
      <c r="D200" s="128"/>
      <c r="E200" s="186">
        <f>IF(A200="",0,VLOOKUP(A200,'B.F.L'!A:D,4,FALSE))</f>
        <v>0</v>
      </c>
      <c r="F200" s="186">
        <f t="shared" si="4"/>
        <v>0</v>
      </c>
    </row>
    <row r="201" spans="1:9" s="43" customFormat="1" ht="18" customHeight="1">
      <c r="A201" s="143"/>
      <c r="B201" s="64"/>
      <c r="C201" s="44"/>
      <c r="D201" s="133"/>
      <c r="E201" s="139" t="s">
        <v>388</v>
      </c>
      <c r="F201" s="187">
        <f>SUM(F159:F200)</f>
        <v>315385.95999999996</v>
      </c>
      <c r="I201" s="49"/>
    </row>
    <row r="202" spans="1:9" s="43" customFormat="1" ht="12.75">
      <c r="A202" s="495"/>
      <c r="B202" s="85"/>
      <c r="D202" s="92"/>
      <c r="E202" s="86"/>
      <c r="F202" s="87"/>
      <c r="I202" s="49"/>
    </row>
    <row r="203" spans="1:8" s="43" customFormat="1" ht="12.75">
      <c r="A203" s="57" t="s">
        <v>488</v>
      </c>
      <c r="B203" s="60"/>
      <c r="C203" s="42"/>
      <c r="D203" s="92"/>
      <c r="F203" s="93" t="s">
        <v>492</v>
      </c>
      <c r="H203" s="45"/>
    </row>
    <row r="204" spans="1:8" s="43" customFormat="1" ht="12.75">
      <c r="A204" s="57"/>
      <c r="B204" s="60"/>
      <c r="C204" s="42"/>
      <c r="D204" s="92"/>
      <c r="F204" s="93"/>
      <c r="H204" s="45"/>
    </row>
    <row r="205" spans="1:8" s="43" customFormat="1" ht="12.75">
      <c r="A205" s="142"/>
      <c r="B205" s="290" t="s">
        <v>489</v>
      </c>
      <c r="C205" s="42"/>
      <c r="D205" s="92"/>
      <c r="H205" s="45"/>
    </row>
    <row r="206" spans="1:8" s="43" customFormat="1" ht="12.75">
      <c r="A206" s="142"/>
      <c r="B206" s="60"/>
      <c r="C206" s="42"/>
      <c r="D206" s="92"/>
      <c r="H206" s="45"/>
    </row>
    <row r="207" spans="1:6" s="50" customFormat="1" ht="40.5" customHeight="1">
      <c r="A207" s="102" t="s">
        <v>482</v>
      </c>
      <c r="B207" s="107" t="s">
        <v>491</v>
      </c>
      <c r="C207" s="108"/>
      <c r="D207" s="134"/>
      <c r="E207" s="110"/>
      <c r="F207" s="106" t="s">
        <v>388</v>
      </c>
    </row>
    <row r="208" spans="1:9" s="43" customFormat="1" ht="15" customHeight="1">
      <c r="A208" s="146"/>
      <c r="B208" s="81"/>
      <c r="C208" s="73"/>
      <c r="D208" s="130"/>
      <c r="E208" s="79"/>
      <c r="F208" s="188"/>
      <c r="I208" s="49"/>
    </row>
    <row r="209" spans="1:6" ht="15" customHeight="1">
      <c r="A209" s="52"/>
      <c r="B209" s="98" t="s">
        <v>506</v>
      </c>
      <c r="C209" s="58"/>
      <c r="D209" s="135"/>
      <c r="E209" s="76"/>
      <c r="F209" s="115">
        <f>F45</f>
        <v>11096188.528800001</v>
      </c>
    </row>
    <row r="210" spans="1:6" ht="15" customHeight="1">
      <c r="A210" s="52"/>
      <c r="B210" s="98"/>
      <c r="C210" s="58"/>
      <c r="D210" s="135"/>
      <c r="E210" s="76"/>
      <c r="F210" s="115"/>
    </row>
    <row r="211" spans="1:6" ht="12.75">
      <c r="A211" s="52"/>
      <c r="B211" s="98" t="s">
        <v>507</v>
      </c>
      <c r="C211" s="58"/>
      <c r="D211" s="135"/>
      <c r="E211" s="76"/>
      <c r="F211" s="115">
        <f>F97</f>
        <v>279860</v>
      </c>
    </row>
    <row r="212" spans="1:6" ht="12.75">
      <c r="A212" s="52"/>
      <c r="B212" s="98"/>
      <c r="C212" s="58"/>
      <c r="D212" s="135"/>
      <c r="E212" s="76"/>
      <c r="F212" s="115"/>
    </row>
    <row r="213" spans="1:6" ht="15" customHeight="1">
      <c r="A213" s="52"/>
      <c r="B213" s="98" t="s">
        <v>252</v>
      </c>
      <c r="C213" s="58"/>
      <c r="D213" s="135"/>
      <c r="E213" s="76"/>
      <c r="F213" s="115">
        <f>F152</f>
        <v>772054.375</v>
      </c>
    </row>
    <row r="214" spans="1:6" ht="15" customHeight="1">
      <c r="A214" s="52"/>
      <c r="B214" s="98"/>
      <c r="C214" s="58"/>
      <c r="D214" s="135"/>
      <c r="E214" s="76"/>
      <c r="F214" s="115"/>
    </row>
    <row r="215" spans="1:6" ht="15" customHeight="1">
      <c r="A215" s="52"/>
      <c r="B215" s="98" t="s">
        <v>253</v>
      </c>
      <c r="C215" s="58"/>
      <c r="D215" s="135"/>
      <c r="E215" s="76"/>
      <c r="F215" s="115">
        <f>F201</f>
        <v>315385.95999999996</v>
      </c>
    </row>
    <row r="216" spans="1:6" ht="15" customHeight="1">
      <c r="A216" s="52"/>
      <c r="B216" s="83"/>
      <c r="C216" s="58"/>
      <c r="D216" s="135"/>
      <c r="E216" s="76"/>
      <c r="F216" s="115"/>
    </row>
    <row r="217" spans="1:6" ht="15" customHeight="1">
      <c r="A217" s="52"/>
      <c r="B217" s="82"/>
      <c r="C217" s="58"/>
      <c r="D217" s="135"/>
      <c r="E217" s="76"/>
      <c r="F217" s="115"/>
    </row>
    <row r="218" spans="1:6" ht="15" customHeight="1">
      <c r="A218" s="52"/>
      <c r="B218" s="82"/>
      <c r="C218" s="58"/>
      <c r="D218" s="135"/>
      <c r="E218" s="76"/>
      <c r="F218" s="115"/>
    </row>
    <row r="219" spans="1:6" ht="15" customHeight="1">
      <c r="A219" s="52"/>
      <c r="B219" s="83"/>
      <c r="C219" s="58"/>
      <c r="D219" s="135"/>
      <c r="E219" s="76"/>
      <c r="F219" s="115"/>
    </row>
    <row r="220" spans="1:6" ht="15" customHeight="1">
      <c r="A220" s="52"/>
      <c r="B220" s="83"/>
      <c r="C220" s="58"/>
      <c r="D220" s="135"/>
      <c r="E220" s="76"/>
      <c r="F220" s="115"/>
    </row>
    <row r="221" spans="1:6" ht="15" customHeight="1">
      <c r="A221" s="52"/>
      <c r="B221" s="83"/>
      <c r="C221" s="58"/>
      <c r="D221" s="135"/>
      <c r="E221" s="76"/>
      <c r="F221" s="115"/>
    </row>
    <row r="222" spans="1:6" ht="15" customHeight="1">
      <c r="A222" s="52"/>
      <c r="B222" s="83"/>
      <c r="C222" s="58"/>
      <c r="D222" s="135"/>
      <c r="E222" s="76"/>
      <c r="F222" s="115"/>
    </row>
    <row r="223" spans="1:6" ht="15" customHeight="1">
      <c r="A223" s="52"/>
      <c r="B223" s="83"/>
      <c r="C223" s="58"/>
      <c r="D223" s="135"/>
      <c r="E223" s="76"/>
      <c r="F223" s="115"/>
    </row>
    <row r="224" spans="1:6" ht="15" customHeight="1">
      <c r="A224" s="52"/>
      <c r="B224" s="83"/>
      <c r="C224" s="58"/>
      <c r="D224" s="135"/>
      <c r="E224" s="76"/>
      <c r="F224" s="115"/>
    </row>
    <row r="225" spans="1:6" ht="15" customHeight="1">
      <c r="A225" s="52"/>
      <c r="B225" s="83"/>
      <c r="C225" s="58"/>
      <c r="D225" s="135"/>
      <c r="E225" s="76"/>
      <c r="F225" s="115"/>
    </row>
    <row r="226" spans="1:6" ht="15" customHeight="1">
      <c r="A226" s="52"/>
      <c r="B226" s="83"/>
      <c r="C226" s="58"/>
      <c r="D226" s="135"/>
      <c r="E226" s="76"/>
      <c r="F226" s="115"/>
    </row>
    <row r="227" spans="1:6" ht="15" customHeight="1">
      <c r="A227" s="52"/>
      <c r="B227" s="83"/>
      <c r="C227" s="58"/>
      <c r="D227" s="135"/>
      <c r="E227" s="76"/>
      <c r="F227" s="115"/>
    </row>
    <row r="228" spans="1:6" ht="15" customHeight="1">
      <c r="A228" s="52"/>
      <c r="B228" s="83"/>
      <c r="C228" s="58"/>
      <c r="D228" s="135"/>
      <c r="E228" s="76"/>
      <c r="F228" s="115"/>
    </row>
    <row r="229" spans="1:6" ht="15" customHeight="1">
      <c r="A229" s="52"/>
      <c r="B229" s="83"/>
      <c r="C229" s="58"/>
      <c r="D229" s="135"/>
      <c r="E229" s="76"/>
      <c r="F229" s="115"/>
    </row>
    <row r="230" spans="1:6" ht="15" customHeight="1">
      <c r="A230" s="52"/>
      <c r="B230" s="83"/>
      <c r="C230" s="58"/>
      <c r="D230" s="135"/>
      <c r="E230" s="76"/>
      <c r="F230" s="115"/>
    </row>
    <row r="231" spans="1:6" ht="15" customHeight="1">
      <c r="A231" s="52"/>
      <c r="B231" s="83"/>
      <c r="C231" s="58"/>
      <c r="D231" s="135"/>
      <c r="E231" s="76"/>
      <c r="F231" s="115"/>
    </row>
    <row r="232" spans="1:6" ht="15" customHeight="1">
      <c r="A232" s="52"/>
      <c r="B232" s="83"/>
      <c r="C232" s="58"/>
      <c r="D232" s="135"/>
      <c r="E232" s="76"/>
      <c r="F232" s="115"/>
    </row>
    <row r="233" spans="1:6" ht="15" customHeight="1">
      <c r="A233" s="52"/>
      <c r="B233" s="83"/>
      <c r="C233" s="58"/>
      <c r="D233" s="135"/>
      <c r="E233" s="76"/>
      <c r="F233" s="115"/>
    </row>
    <row r="234" spans="1:6" ht="15" customHeight="1">
      <c r="A234" s="52"/>
      <c r="B234" s="83"/>
      <c r="C234" s="58"/>
      <c r="D234" s="135"/>
      <c r="E234" s="76"/>
      <c r="F234" s="115"/>
    </row>
    <row r="235" spans="1:6" ht="15" customHeight="1">
      <c r="A235" s="52"/>
      <c r="B235" s="83"/>
      <c r="C235" s="58"/>
      <c r="D235" s="135"/>
      <c r="E235" s="76"/>
      <c r="F235" s="115"/>
    </row>
    <row r="236" spans="1:6" ht="15" customHeight="1">
      <c r="A236" s="52"/>
      <c r="B236" s="83"/>
      <c r="C236" s="58"/>
      <c r="D236" s="135"/>
      <c r="E236" s="76"/>
      <c r="F236" s="115"/>
    </row>
    <row r="237" spans="1:6" ht="15" customHeight="1">
      <c r="A237" s="52"/>
      <c r="B237" s="83"/>
      <c r="C237" s="58"/>
      <c r="D237" s="135"/>
      <c r="E237" s="76"/>
      <c r="F237" s="115"/>
    </row>
    <row r="238" spans="1:6" ht="15" customHeight="1">
      <c r="A238" s="52"/>
      <c r="B238" s="83"/>
      <c r="C238" s="58"/>
      <c r="D238" s="135"/>
      <c r="E238" s="76"/>
      <c r="F238" s="115"/>
    </row>
    <row r="239" spans="1:6" ht="15" customHeight="1">
      <c r="A239" s="52"/>
      <c r="B239" s="83"/>
      <c r="C239" s="58"/>
      <c r="D239" s="135"/>
      <c r="E239" s="76"/>
      <c r="F239" s="115"/>
    </row>
    <row r="240" spans="1:6" ht="12.75">
      <c r="A240" s="52"/>
      <c r="B240" s="83"/>
      <c r="C240" s="58"/>
      <c r="D240" s="135"/>
      <c r="E240" s="76"/>
      <c r="F240" s="115"/>
    </row>
    <row r="241" spans="1:6" ht="12.75">
      <c r="A241" s="52"/>
      <c r="B241" s="83"/>
      <c r="C241" s="58"/>
      <c r="D241" s="135"/>
      <c r="E241" s="76"/>
      <c r="F241" s="115"/>
    </row>
    <row r="242" spans="1:6" ht="12.75">
      <c r="A242" s="52"/>
      <c r="B242" s="83"/>
      <c r="C242" s="58"/>
      <c r="D242" s="135"/>
      <c r="E242" s="76"/>
      <c r="F242" s="115"/>
    </row>
    <row r="243" spans="1:6" ht="12.75">
      <c r="A243" s="52"/>
      <c r="B243" s="83"/>
      <c r="C243" s="58"/>
      <c r="D243" s="135"/>
      <c r="E243" s="76"/>
      <c r="F243" s="115"/>
    </row>
    <row r="244" spans="1:6" ht="10.5" customHeight="1">
      <c r="A244" s="52"/>
      <c r="B244" s="83"/>
      <c r="C244" s="58"/>
      <c r="D244" s="135"/>
      <c r="E244" s="76"/>
      <c r="F244" s="115"/>
    </row>
    <row r="245" spans="1:6" ht="12.75">
      <c r="A245" s="52"/>
      <c r="B245" s="83"/>
      <c r="C245" s="58"/>
      <c r="D245" s="135"/>
      <c r="E245" s="76"/>
      <c r="F245" s="115"/>
    </row>
    <row r="246" spans="1:6" ht="15" customHeight="1">
      <c r="A246" s="52"/>
      <c r="B246" s="84"/>
      <c r="C246" s="80"/>
      <c r="D246" s="136"/>
      <c r="E246" s="78"/>
      <c r="F246" s="115"/>
    </row>
    <row r="247" spans="1:9" s="43" customFormat="1" ht="23.25" customHeight="1">
      <c r="A247" s="143"/>
      <c r="B247" s="496" t="s">
        <v>490</v>
      </c>
      <c r="C247" s="44"/>
      <c r="D247" s="133"/>
      <c r="E247" s="139"/>
      <c r="F247" s="189">
        <f>SUM(F208:F246)</f>
        <v>12463488.8638</v>
      </c>
      <c r="I247" s="49"/>
    </row>
    <row r="248" spans="1:9" s="43" customFormat="1" ht="12.75">
      <c r="A248" s="495"/>
      <c r="B248" s="85"/>
      <c r="D248" s="92"/>
      <c r="E248" s="86"/>
      <c r="F248" s="87"/>
      <c r="I248" s="49"/>
    </row>
    <row r="249" spans="1:9" s="43" customFormat="1" ht="18" customHeight="1">
      <c r="A249" s="144"/>
      <c r="B249" s="85"/>
      <c r="D249" s="92"/>
      <c r="E249" s="86"/>
      <c r="F249" s="87"/>
      <c r="I249" s="49"/>
    </row>
  </sheetData>
  <printOptions horizontalCentered="1" verticalCentered="1"/>
  <pageMargins left="1.5748031496062993" right="0.7874015748031497" top="1.1811023622047245" bottom="1.1811023622047245" header="1.1811023622047245" footer="0.3937007874015748"/>
  <pageSetup horizontalDpi="600" verticalDpi="600" orientation="portrait" paperSize="9" r:id="rId1"/>
  <headerFooter alignWithMargins="0">
    <oddHeader>&amp;C
</oddHeader>
    <oddFooter>&amp;C&amp;P</oddFooter>
  </headerFooter>
  <rowBreaks count="4" manualBreakCount="4">
    <brk id="45" max="255" man="1"/>
    <brk id="97" max="255" man="1"/>
    <brk id="152" max="255" man="1"/>
    <brk id="20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2:I145"/>
  <sheetViews>
    <sheetView showGridLines="0" view="pageBreakPreview" zoomScaleNormal="120" zoomScaleSheetLayoutView="100" workbookViewId="0" topLeftCell="A1">
      <pane ySplit="6" topLeftCell="BM7" activePane="bottomLeft" state="frozen"/>
      <selection pane="topLeft" activeCell="B2763" sqref="B2763"/>
      <selection pane="bottomLeft" activeCell="B2763" sqref="B2763"/>
    </sheetView>
  </sheetViews>
  <sheetFormatPr defaultColWidth="9.140625" defaultRowHeight="12.75"/>
  <cols>
    <col min="1" max="1" width="7.7109375" style="46" customWidth="1"/>
    <col min="2" max="2" width="38.28125" style="66" customWidth="1"/>
    <col min="3" max="3" width="5.421875" style="47" customWidth="1"/>
    <col min="4" max="4" width="5.7109375" style="48" customWidth="1"/>
    <col min="5" max="5" width="9.57421875" style="48" bestFit="1" customWidth="1"/>
    <col min="6" max="6" width="10.00390625" style="48" bestFit="1" customWidth="1"/>
    <col min="7" max="16384" width="7.8515625" style="49" customWidth="1"/>
  </cols>
  <sheetData>
    <row r="2" spans="1:8" s="43" customFormat="1" ht="12.75">
      <c r="A2" s="57" t="s">
        <v>488</v>
      </c>
      <c r="B2" s="60"/>
      <c r="C2" s="42"/>
      <c r="F2" s="93" t="s">
        <v>509</v>
      </c>
      <c r="H2" s="45"/>
    </row>
    <row r="3" spans="1:8" s="43" customFormat="1" ht="12.75">
      <c r="A3" s="57"/>
      <c r="B3" s="60"/>
      <c r="C3" s="42"/>
      <c r="H3" s="45"/>
    </row>
    <row r="4" spans="1:8" s="43" customFormat="1" ht="12.75">
      <c r="A4" s="57"/>
      <c r="B4" s="290" t="s">
        <v>508</v>
      </c>
      <c r="C4" s="42"/>
      <c r="H4" s="45"/>
    </row>
    <row r="5" spans="1:8" s="43" customFormat="1" ht="12.75">
      <c r="A5" s="57"/>
      <c r="B5" s="60"/>
      <c r="C5" s="42"/>
      <c r="H5" s="45"/>
    </row>
    <row r="6" spans="1:6" s="50" customFormat="1" ht="40.5" customHeight="1">
      <c r="A6" s="102" t="s">
        <v>482</v>
      </c>
      <c r="B6" s="103" t="s">
        <v>483</v>
      </c>
      <c r="C6" s="104" t="s">
        <v>484</v>
      </c>
      <c r="D6" s="105" t="s">
        <v>485</v>
      </c>
      <c r="E6" s="106" t="s">
        <v>486</v>
      </c>
      <c r="F6" s="106" t="s">
        <v>487</v>
      </c>
    </row>
    <row r="7" spans="1:6" s="50" customFormat="1" ht="15" customHeight="1">
      <c r="A7" s="67"/>
      <c r="B7" s="68"/>
      <c r="C7" s="69"/>
      <c r="D7" s="125"/>
      <c r="E7" s="186">
        <f>IF(A7="",0,VLOOKUP(A7,'B.F.L'!A:D,4,FALSE))</f>
        <v>0</v>
      </c>
      <c r="F7" s="186">
        <f>D7*E7</f>
        <v>0</v>
      </c>
    </row>
    <row r="8" spans="1:6" s="50" customFormat="1" ht="15" customHeight="1">
      <c r="A8" s="51"/>
      <c r="B8" s="95" t="s">
        <v>513</v>
      </c>
      <c r="C8" s="52"/>
      <c r="D8" s="126"/>
      <c r="E8" s="186">
        <f>IF(A8="",0,VLOOKUP(A8,'B.F.L'!A:D,4,FALSE))</f>
        <v>0</v>
      </c>
      <c r="F8" s="186">
        <f>D8*E8</f>
        <v>0</v>
      </c>
    </row>
    <row r="9" spans="1:6" s="50" customFormat="1" ht="12" customHeight="1">
      <c r="A9" s="51"/>
      <c r="B9" s="95"/>
      <c r="C9" s="96"/>
      <c r="D9" s="126"/>
      <c r="E9" s="186">
        <f>IF(A9="",0,VLOOKUP(A9,'B.F.L'!A:D,4,FALSE))</f>
        <v>0</v>
      </c>
      <c r="F9" s="186">
        <f>D9*E9</f>
        <v>0</v>
      </c>
    </row>
    <row r="10" spans="1:6" s="50" customFormat="1" ht="15" customHeight="1">
      <c r="A10" s="52" t="s">
        <v>316</v>
      </c>
      <c r="B10" s="97" t="s">
        <v>512</v>
      </c>
      <c r="C10" s="52" t="s">
        <v>481</v>
      </c>
      <c r="D10" s="126">
        <v>50000</v>
      </c>
      <c r="E10" s="186">
        <f>IF(A10="",0,VLOOKUP(A10,'B.F.L'!A:D,4,FALSE))</f>
        <v>1.7574199999999998</v>
      </c>
      <c r="F10" s="186">
        <f>D10*E10</f>
        <v>87870.99999999999</v>
      </c>
    </row>
    <row r="11" spans="1:6" s="50" customFormat="1" ht="12" customHeight="1">
      <c r="A11" s="52"/>
      <c r="B11" s="95"/>
      <c r="C11" s="96"/>
      <c r="D11" s="126"/>
      <c r="E11" s="186">
        <f>IF(A11="",0,VLOOKUP(A11,'B.F.L'!A:D,4,FALSE))</f>
        <v>0</v>
      </c>
      <c r="F11" s="186">
        <f aca="true" t="shared" si="0" ref="F11:F45">D11*E11</f>
        <v>0</v>
      </c>
    </row>
    <row r="12" spans="1:6" s="50" customFormat="1" ht="15" customHeight="1">
      <c r="A12" s="52" t="s">
        <v>317</v>
      </c>
      <c r="B12" s="97" t="s">
        <v>550</v>
      </c>
      <c r="C12" s="52" t="s">
        <v>481</v>
      </c>
      <c r="D12" s="126">
        <v>40000</v>
      </c>
      <c r="E12" s="186">
        <f>IF(A12="",0,VLOOKUP(A12,'B.F.L'!A:D,4,FALSE))</f>
        <v>3.3600000000000003</v>
      </c>
      <c r="F12" s="186">
        <f t="shared" si="0"/>
        <v>134400</v>
      </c>
    </row>
    <row r="13" spans="1:6" s="50" customFormat="1" ht="12" customHeight="1">
      <c r="A13" s="52"/>
      <c r="B13" s="95"/>
      <c r="C13" s="55"/>
      <c r="D13" s="126"/>
      <c r="E13" s="186">
        <f>IF(A13="",0,VLOOKUP(A13,'B.F.L'!A:D,4,FALSE))</f>
        <v>0</v>
      </c>
      <c r="F13" s="186">
        <f t="shared" si="0"/>
        <v>0</v>
      </c>
    </row>
    <row r="14" spans="1:6" ht="15" customHeight="1">
      <c r="A14" s="52"/>
      <c r="B14" s="65" t="s">
        <v>516</v>
      </c>
      <c r="C14" s="52"/>
      <c r="D14" s="128"/>
      <c r="E14" s="186">
        <f>IF(A14="",0,VLOOKUP(A14,'B.F.L'!A:D,4,FALSE))</f>
        <v>0</v>
      </c>
      <c r="F14" s="186">
        <f t="shared" si="0"/>
        <v>0</v>
      </c>
    </row>
    <row r="15" spans="1:6" ht="12" customHeight="1">
      <c r="A15" s="52"/>
      <c r="B15" s="62"/>
      <c r="C15" s="52"/>
      <c r="D15" s="128"/>
      <c r="E15" s="186">
        <f>IF(A15="",0,VLOOKUP(A15,'B.F.L'!A:D,4,FALSE))</f>
        <v>0</v>
      </c>
      <c r="F15" s="186">
        <f t="shared" si="0"/>
        <v>0</v>
      </c>
    </row>
    <row r="16" spans="1:6" ht="16.5" customHeight="1">
      <c r="A16" s="52" t="s">
        <v>318</v>
      </c>
      <c r="B16" s="97" t="s">
        <v>517</v>
      </c>
      <c r="C16" s="52" t="s">
        <v>505</v>
      </c>
      <c r="D16" s="128">
        <v>65000</v>
      </c>
      <c r="E16" s="186">
        <f>IF(A16="",0,VLOOKUP(A16,'B.F.L'!A:D,4,FALSE))</f>
        <v>1.5</v>
      </c>
      <c r="F16" s="186">
        <f t="shared" si="0"/>
        <v>97500</v>
      </c>
    </row>
    <row r="17" spans="1:6" ht="12" customHeight="1">
      <c r="A17" s="52"/>
      <c r="B17" s="61"/>
      <c r="C17" s="52"/>
      <c r="D17" s="128"/>
      <c r="E17" s="186">
        <f>IF(A17="",0,VLOOKUP(A17,'B.F.L'!A:D,4,FALSE))</f>
        <v>0</v>
      </c>
      <c r="F17" s="186">
        <f t="shared" si="0"/>
        <v>0</v>
      </c>
    </row>
    <row r="18" spans="1:6" ht="25.5">
      <c r="A18" s="52" t="s">
        <v>319</v>
      </c>
      <c r="B18" s="62" t="s">
        <v>254</v>
      </c>
      <c r="C18" s="52" t="s">
        <v>481</v>
      </c>
      <c r="D18" s="128">
        <v>19325</v>
      </c>
      <c r="E18" s="186">
        <f>IF(A18="",0,VLOOKUP(A18,'B.F.L'!A:D,4,FALSE))</f>
        <v>6.0688</v>
      </c>
      <c r="F18" s="186">
        <f t="shared" si="0"/>
        <v>117279.56000000001</v>
      </c>
    </row>
    <row r="19" spans="1:6" ht="12" customHeight="1">
      <c r="A19" s="52"/>
      <c r="B19" s="62"/>
      <c r="C19" s="52"/>
      <c r="D19" s="128"/>
      <c r="E19" s="186">
        <f>IF(A19="",0,VLOOKUP(A19,'B.F.L'!A:D,4,FALSE))</f>
        <v>0</v>
      </c>
      <c r="F19" s="186">
        <f t="shared" si="0"/>
        <v>0</v>
      </c>
    </row>
    <row r="20" spans="1:6" ht="16.5" customHeight="1">
      <c r="A20" s="52" t="s">
        <v>320</v>
      </c>
      <c r="B20" s="62" t="s">
        <v>255</v>
      </c>
      <c r="C20" s="52" t="s">
        <v>505</v>
      </c>
      <c r="D20" s="128">
        <v>64417</v>
      </c>
      <c r="E20" s="186">
        <f>IF(A20="",0,VLOOKUP(A20,'B.F.L'!A:D,4,FALSE))</f>
        <v>13.1475</v>
      </c>
      <c r="F20" s="186">
        <f t="shared" si="0"/>
        <v>846922.5075000001</v>
      </c>
    </row>
    <row r="21" spans="1:6" ht="12" customHeight="1">
      <c r="A21" s="52"/>
      <c r="B21" s="62"/>
      <c r="C21" s="52"/>
      <c r="D21" s="128"/>
      <c r="E21" s="186">
        <f>IF(A21="",0,VLOOKUP(A21,'B.F.L'!A:D,4,FALSE))</f>
        <v>0</v>
      </c>
      <c r="F21" s="186">
        <f t="shared" si="0"/>
        <v>0</v>
      </c>
    </row>
    <row r="22" spans="1:6" ht="16.5" customHeight="1">
      <c r="A22" s="52" t="s">
        <v>321</v>
      </c>
      <c r="B22" s="62" t="s">
        <v>256</v>
      </c>
      <c r="C22" s="52" t="s">
        <v>505</v>
      </c>
      <c r="D22" s="128">
        <v>64417</v>
      </c>
      <c r="E22" s="186">
        <f>IF(A22="",0,VLOOKUP(A22,'B.F.L'!A:D,4,FALSE))</f>
        <v>4.6605</v>
      </c>
      <c r="F22" s="186">
        <f t="shared" si="0"/>
        <v>300215.4285</v>
      </c>
    </row>
    <row r="23" spans="1:6" ht="12" customHeight="1">
      <c r="A23" s="52"/>
      <c r="B23" s="62"/>
      <c r="C23" s="52"/>
      <c r="D23" s="128"/>
      <c r="E23" s="186">
        <f>IF(A23="",0,VLOOKUP(A23,'B.F.L'!A:D,4,FALSE))</f>
        <v>0</v>
      </c>
      <c r="F23" s="186">
        <f t="shared" si="0"/>
        <v>0</v>
      </c>
    </row>
    <row r="24" spans="1:6" s="50" customFormat="1" ht="16.5" customHeight="1">
      <c r="A24" s="52" t="s">
        <v>322</v>
      </c>
      <c r="B24" s="97" t="s">
        <v>257</v>
      </c>
      <c r="C24" s="52" t="s">
        <v>505</v>
      </c>
      <c r="D24" s="128">
        <v>64417</v>
      </c>
      <c r="E24" s="186">
        <f>IF(A24="",0,VLOOKUP(A24,'B.F.L'!A:D,4,FALSE))</f>
        <v>5.902661</v>
      </c>
      <c r="F24" s="186">
        <f t="shared" si="0"/>
        <v>380231.713637</v>
      </c>
    </row>
    <row r="25" spans="1:6" s="50" customFormat="1" ht="12" customHeight="1">
      <c r="A25" s="52"/>
      <c r="B25" s="95"/>
      <c r="C25" s="52"/>
      <c r="D25" s="128"/>
      <c r="E25" s="186">
        <f>IF(A25="",0,VLOOKUP(A25,'B.F.L'!A:D,4,FALSE))</f>
        <v>0</v>
      </c>
      <c r="F25" s="186">
        <f t="shared" si="0"/>
        <v>0</v>
      </c>
    </row>
    <row r="26" spans="1:6" s="50" customFormat="1" ht="16.5" customHeight="1">
      <c r="A26" s="52" t="s">
        <v>323</v>
      </c>
      <c r="B26" s="97" t="s">
        <v>258</v>
      </c>
      <c r="C26" s="52" t="s">
        <v>505</v>
      </c>
      <c r="D26" s="128">
        <v>64417</v>
      </c>
      <c r="E26" s="186">
        <f>IF(A26="",0,VLOOKUP(A26,'B.F.L'!A:D,4,FALSE))</f>
        <v>1.32192</v>
      </c>
      <c r="F26" s="186">
        <f t="shared" si="0"/>
        <v>85154.12064</v>
      </c>
    </row>
    <row r="27" spans="1:6" s="50" customFormat="1" ht="12" customHeight="1">
      <c r="A27" s="52"/>
      <c r="B27" s="97"/>
      <c r="C27" s="55"/>
      <c r="D27" s="126"/>
      <c r="E27" s="186">
        <f>IF(A27="",0,VLOOKUP(A27,'B.F.L'!A:D,4,FALSE))</f>
        <v>0</v>
      </c>
      <c r="F27" s="186">
        <f t="shared" si="0"/>
        <v>0</v>
      </c>
    </row>
    <row r="28" spans="1:6" s="50" customFormat="1" ht="16.5" customHeight="1">
      <c r="A28" s="52" t="s">
        <v>324</v>
      </c>
      <c r="B28" s="97" t="s">
        <v>518</v>
      </c>
      <c r="C28" s="52" t="s">
        <v>505</v>
      </c>
      <c r="D28" s="128">
        <v>64417</v>
      </c>
      <c r="E28" s="186">
        <f>IF(A28="",0,VLOOKUP(A28,'B.F.L'!A:D,4,FALSE))</f>
        <v>2.795</v>
      </c>
      <c r="F28" s="186">
        <f t="shared" si="0"/>
        <v>180045.51499999998</v>
      </c>
    </row>
    <row r="29" spans="1:6" s="50" customFormat="1" ht="12" customHeight="1">
      <c r="A29" s="52"/>
      <c r="B29" s="95"/>
      <c r="C29" s="55"/>
      <c r="D29" s="126"/>
      <c r="E29" s="186">
        <f>IF(A29="",0,VLOOKUP(A29,'B.F.L'!A:D,4,FALSE))</f>
        <v>0</v>
      </c>
      <c r="F29" s="186">
        <f t="shared" si="0"/>
        <v>0</v>
      </c>
    </row>
    <row r="30" spans="1:6" ht="16.5" customHeight="1">
      <c r="A30" s="52"/>
      <c r="B30" s="95" t="s">
        <v>519</v>
      </c>
      <c r="C30" s="52"/>
      <c r="D30" s="128"/>
      <c r="E30" s="186">
        <f>IF(A30="",0,VLOOKUP(A30,'B.F.L'!A:D,4,FALSE))</f>
        <v>0</v>
      </c>
      <c r="F30" s="186">
        <f t="shared" si="0"/>
        <v>0</v>
      </c>
    </row>
    <row r="31" spans="1:6" ht="12" customHeight="1">
      <c r="A31" s="52"/>
      <c r="B31" s="61"/>
      <c r="C31" s="52"/>
      <c r="D31" s="128"/>
      <c r="E31" s="186">
        <f>IF(A31="",0,VLOOKUP(A31,'B.F.L'!A:D,4,FALSE))</f>
        <v>0</v>
      </c>
      <c r="F31" s="186">
        <f t="shared" si="0"/>
        <v>0</v>
      </c>
    </row>
    <row r="32" spans="1:6" ht="16.5" customHeight="1">
      <c r="A32" s="52" t="s">
        <v>325</v>
      </c>
      <c r="B32" s="97" t="s">
        <v>520</v>
      </c>
      <c r="C32" s="52" t="s">
        <v>380</v>
      </c>
      <c r="D32" s="128">
        <v>16000</v>
      </c>
      <c r="E32" s="186">
        <f>IF(A32="",0,VLOOKUP(A32,'B.F.L'!A:D,4,FALSE))</f>
        <v>12.032</v>
      </c>
      <c r="F32" s="186">
        <f t="shared" si="0"/>
        <v>192512</v>
      </c>
    </row>
    <row r="33" spans="1:6" ht="12.75">
      <c r="A33" s="52"/>
      <c r="B33" s="61"/>
      <c r="C33" s="52"/>
      <c r="D33" s="128"/>
      <c r="E33" s="186">
        <f>IF(A33="",0,VLOOKUP(A33,'B.F.L'!A:D,4,FALSE))</f>
        <v>0</v>
      </c>
      <c r="F33" s="186">
        <f t="shared" si="0"/>
        <v>0</v>
      </c>
    </row>
    <row r="34" spans="1:6" ht="16.5" customHeight="1">
      <c r="A34" s="52" t="s">
        <v>326</v>
      </c>
      <c r="B34" s="62" t="s">
        <v>521</v>
      </c>
      <c r="C34" s="52" t="s">
        <v>505</v>
      </c>
      <c r="D34" s="128">
        <v>30000</v>
      </c>
      <c r="E34" s="186">
        <f>IF(A34="",0,VLOOKUP(A34,'B.F.L'!A:D,4,FALSE))</f>
        <v>16.9575</v>
      </c>
      <c r="F34" s="186">
        <f t="shared" si="0"/>
        <v>508725</v>
      </c>
    </row>
    <row r="35" spans="1:6" ht="12.75">
      <c r="A35" s="52"/>
      <c r="B35" s="62"/>
      <c r="C35" s="52"/>
      <c r="D35" s="128"/>
      <c r="E35" s="186">
        <f>IF(A35="",0,VLOOKUP(A35,'B.F.L'!A:D,4,FALSE))</f>
        <v>0</v>
      </c>
      <c r="F35" s="186">
        <f t="shared" si="0"/>
        <v>0</v>
      </c>
    </row>
    <row r="36" spans="1:6" ht="16.5" customHeight="1">
      <c r="A36" s="52" t="s">
        <v>327</v>
      </c>
      <c r="B36" s="112" t="s">
        <v>378</v>
      </c>
      <c r="C36" s="52" t="s">
        <v>505</v>
      </c>
      <c r="D36" s="128">
        <v>5000</v>
      </c>
      <c r="E36" s="186">
        <f>IF(A36="",0,VLOOKUP(A36,'B.F.L'!A:D,4,FALSE))</f>
        <v>20.77</v>
      </c>
      <c r="F36" s="186">
        <f t="shared" si="0"/>
        <v>103850</v>
      </c>
    </row>
    <row r="37" spans="1:6" ht="12.75">
      <c r="A37" s="52"/>
      <c r="B37" s="62"/>
      <c r="C37" s="52"/>
      <c r="D37" s="128"/>
      <c r="E37" s="186">
        <f>IF(A37="",0,VLOOKUP(A37,'B.F.L'!A:D,4,FALSE))</f>
        <v>0</v>
      </c>
      <c r="F37" s="186">
        <f t="shared" si="0"/>
        <v>0</v>
      </c>
    </row>
    <row r="38" spans="1:6" ht="16.5" customHeight="1">
      <c r="A38" s="52"/>
      <c r="B38" s="65" t="s">
        <v>522</v>
      </c>
      <c r="C38" s="52"/>
      <c r="D38" s="128"/>
      <c r="E38" s="186">
        <f>IF(A38="",0,VLOOKUP(A38,'B.F.L'!A:D,4,FALSE))</f>
        <v>0</v>
      </c>
      <c r="F38" s="186">
        <f t="shared" si="0"/>
        <v>0</v>
      </c>
    </row>
    <row r="39" spans="1:6" ht="10.5" customHeight="1">
      <c r="A39" s="52"/>
      <c r="B39" s="62"/>
      <c r="C39" s="52"/>
      <c r="D39" s="128"/>
      <c r="E39" s="186">
        <f>IF(A39="",0,VLOOKUP(A39,'B.F.L'!A:D,4,FALSE))</f>
        <v>0</v>
      </c>
      <c r="F39" s="186">
        <f t="shared" si="0"/>
        <v>0</v>
      </c>
    </row>
    <row r="40" spans="1:6" ht="16.5" customHeight="1">
      <c r="A40" s="52" t="s">
        <v>328</v>
      </c>
      <c r="B40" s="97" t="s">
        <v>523</v>
      </c>
      <c r="C40" s="52" t="s">
        <v>380</v>
      </c>
      <c r="D40" s="128">
        <v>5000</v>
      </c>
      <c r="E40" s="186">
        <f>IF(A40="",0,VLOOKUP(A40,'B.F.L'!A:D,4,FALSE))</f>
        <v>1.6987</v>
      </c>
      <c r="F40" s="186">
        <f t="shared" si="0"/>
        <v>8493.5</v>
      </c>
    </row>
    <row r="41" spans="1:6" ht="12.75">
      <c r="A41" s="52"/>
      <c r="B41" s="61"/>
      <c r="C41" s="52"/>
      <c r="D41" s="128"/>
      <c r="E41" s="186">
        <f>IF(A41="",0,VLOOKUP(A41,'B.F.L'!A:D,4,FALSE))</f>
        <v>0</v>
      </c>
      <c r="F41" s="186">
        <f t="shared" si="0"/>
        <v>0</v>
      </c>
    </row>
    <row r="42" spans="1:6" ht="16.5" customHeight="1">
      <c r="A42" s="52" t="s">
        <v>329</v>
      </c>
      <c r="B42" s="62" t="s">
        <v>260</v>
      </c>
      <c r="C42" s="52" t="s">
        <v>524</v>
      </c>
      <c r="D42" s="128">
        <v>250</v>
      </c>
      <c r="E42" s="186">
        <f>IF(A42="",0,VLOOKUP(A42,'B.F.L'!A:D,4,FALSE))</f>
        <v>18.78752</v>
      </c>
      <c r="F42" s="186">
        <f t="shared" si="0"/>
        <v>4696.88</v>
      </c>
    </row>
    <row r="43" spans="1:6" ht="12.75">
      <c r="A43" s="52"/>
      <c r="B43" s="62"/>
      <c r="C43" s="52"/>
      <c r="D43" s="128"/>
      <c r="E43" s="186">
        <f>IF(A43="",0,VLOOKUP(A43,'B.F.L'!A:D,4,FALSE))</f>
        <v>0</v>
      </c>
      <c r="F43" s="186">
        <f t="shared" si="0"/>
        <v>0</v>
      </c>
    </row>
    <row r="44" spans="1:6" ht="16.5" customHeight="1">
      <c r="A44" s="52" t="s">
        <v>330</v>
      </c>
      <c r="B44" s="62" t="s">
        <v>261</v>
      </c>
      <c r="C44" s="52" t="s">
        <v>524</v>
      </c>
      <c r="D44" s="128">
        <v>25</v>
      </c>
      <c r="E44" s="186">
        <f>IF(A44="",0,VLOOKUP(A44,'B.F.L'!A:D,4,FALSE))</f>
        <v>18.78752</v>
      </c>
      <c r="F44" s="186">
        <f t="shared" si="0"/>
        <v>469.688</v>
      </c>
    </row>
    <row r="45" spans="1:6" ht="12.75">
      <c r="A45" s="70"/>
      <c r="B45" s="71"/>
      <c r="C45" s="72"/>
      <c r="D45" s="129"/>
      <c r="E45" s="186">
        <f>IF(A45="",0,VLOOKUP(A45,'B.F.L'!A:D,4,FALSE))</f>
        <v>0</v>
      </c>
      <c r="F45" s="186">
        <f t="shared" si="0"/>
        <v>0</v>
      </c>
    </row>
    <row r="46" spans="1:9" s="43" customFormat="1" ht="18" customHeight="1">
      <c r="A46" s="54"/>
      <c r="B46" s="64"/>
      <c r="C46" s="44"/>
      <c r="D46" s="44"/>
      <c r="E46" s="139" t="s">
        <v>388</v>
      </c>
      <c r="F46" s="187">
        <f>SUM(F7:F45)</f>
        <v>3048366.913277</v>
      </c>
      <c r="I46" s="49"/>
    </row>
    <row r="47" spans="2:9" s="43" customFormat="1" ht="12.75">
      <c r="B47" s="85"/>
      <c r="E47" s="86"/>
      <c r="F47" s="87"/>
      <c r="I47" s="49"/>
    </row>
    <row r="48" spans="1:8" s="43" customFormat="1" ht="12.75">
      <c r="A48" s="57" t="s">
        <v>488</v>
      </c>
      <c r="B48" s="60"/>
      <c r="C48" s="42"/>
      <c r="F48" s="93" t="s">
        <v>509</v>
      </c>
      <c r="H48" s="45"/>
    </row>
    <row r="49" spans="1:8" s="43" customFormat="1" ht="12.75">
      <c r="A49" s="57"/>
      <c r="B49" s="60"/>
      <c r="C49" s="42"/>
      <c r="H49" s="45"/>
    </row>
    <row r="50" spans="1:8" s="43" customFormat="1" ht="12.75">
      <c r="A50" s="57"/>
      <c r="B50" s="290" t="s">
        <v>508</v>
      </c>
      <c r="C50" s="42"/>
      <c r="H50" s="45"/>
    </row>
    <row r="51" spans="1:8" s="43" customFormat="1" ht="12.75">
      <c r="A51" s="88"/>
      <c r="B51" s="89"/>
      <c r="C51" s="90"/>
      <c r="D51" s="91"/>
      <c r="E51" s="91"/>
      <c r="F51" s="91"/>
      <c r="H51" s="45"/>
    </row>
    <row r="52" spans="1:6" s="50" customFormat="1" ht="40.5" customHeight="1">
      <c r="A52" s="102" t="s">
        <v>482</v>
      </c>
      <c r="B52" s="103" t="s">
        <v>483</v>
      </c>
      <c r="C52" s="104" t="s">
        <v>484</v>
      </c>
      <c r="D52" s="105" t="s">
        <v>485</v>
      </c>
      <c r="E52" s="106" t="s">
        <v>486</v>
      </c>
      <c r="F52" s="106" t="s">
        <v>487</v>
      </c>
    </row>
    <row r="53" spans="1:9" s="43" customFormat="1" ht="15" customHeight="1">
      <c r="A53" s="140"/>
      <c r="B53" s="141"/>
      <c r="C53" s="140"/>
      <c r="D53" s="140"/>
      <c r="E53" s="186">
        <f>IF(A53="",0,VLOOKUP(A53,'B.F.L'!A:D,4,FALSE))</f>
        <v>0</v>
      </c>
      <c r="F53" s="186">
        <f aca="true" t="shared" si="1" ref="F53:F99">D53*E53</f>
        <v>0</v>
      </c>
      <c r="I53" s="49"/>
    </row>
    <row r="54" spans="1:6" ht="12.75" customHeight="1">
      <c r="A54" s="51"/>
      <c r="B54" s="95" t="s">
        <v>525</v>
      </c>
      <c r="C54" s="52"/>
      <c r="D54" s="53"/>
      <c r="E54" s="186">
        <f>IF(A54="",0,VLOOKUP(A54,'B.F.L'!A:D,4,FALSE))</f>
        <v>0</v>
      </c>
      <c r="F54" s="186">
        <f t="shared" si="1"/>
        <v>0</v>
      </c>
    </row>
    <row r="55" spans="1:6" ht="8.25" customHeight="1">
      <c r="A55" s="51"/>
      <c r="B55" s="61"/>
      <c r="C55" s="52"/>
      <c r="D55" s="53"/>
      <c r="E55" s="186">
        <f>IF(A55="",0,VLOOKUP(A55,'B.F.L'!A:D,4,FALSE))</f>
        <v>0</v>
      </c>
      <c r="F55" s="186">
        <f t="shared" si="1"/>
        <v>0</v>
      </c>
    </row>
    <row r="56" spans="1:6" ht="25.5">
      <c r="A56" s="52" t="s">
        <v>331</v>
      </c>
      <c r="B56" s="112" t="s">
        <v>259</v>
      </c>
      <c r="C56" s="52" t="s">
        <v>505</v>
      </c>
      <c r="D56" s="53">
        <v>3000</v>
      </c>
      <c r="E56" s="186">
        <f>IF(A56="",0,VLOOKUP(A56,'B.F.L'!A:D,4,FALSE))</f>
        <v>101.94</v>
      </c>
      <c r="F56" s="186">
        <f t="shared" si="1"/>
        <v>305820</v>
      </c>
    </row>
    <row r="57" spans="1:6" ht="8.25" customHeight="1">
      <c r="A57" s="52"/>
      <c r="B57" s="113"/>
      <c r="C57" s="52"/>
      <c r="D57" s="53"/>
      <c r="E57" s="186">
        <f>IF(A57="",0,VLOOKUP(A57,'B.F.L'!A:D,4,FALSE))</f>
        <v>0</v>
      </c>
      <c r="F57" s="186">
        <f t="shared" si="1"/>
        <v>0</v>
      </c>
    </row>
    <row r="58" spans="1:6" ht="12.75" customHeight="1">
      <c r="A58" s="52"/>
      <c r="B58" s="114" t="s">
        <v>526</v>
      </c>
      <c r="C58" s="52"/>
      <c r="D58" s="53"/>
      <c r="E58" s="186">
        <f>IF(A58="",0,VLOOKUP(A58,'B.F.L'!A:D,4,FALSE))</f>
        <v>0</v>
      </c>
      <c r="F58" s="186">
        <f t="shared" si="1"/>
        <v>0</v>
      </c>
    </row>
    <row r="59" spans="1:6" ht="12.75" customHeight="1">
      <c r="A59" s="52"/>
      <c r="B59" s="62"/>
      <c r="C59" s="52"/>
      <c r="D59" s="53"/>
      <c r="E59" s="186">
        <f>IF(A59="",0,VLOOKUP(A59,'B.F.L'!A:D,4,FALSE))</f>
        <v>0</v>
      </c>
      <c r="F59" s="186">
        <f t="shared" si="1"/>
        <v>0</v>
      </c>
    </row>
    <row r="60" spans="1:6" ht="12.75" customHeight="1">
      <c r="A60" s="52" t="s">
        <v>332</v>
      </c>
      <c r="B60" s="62" t="s">
        <v>529</v>
      </c>
      <c r="C60" s="52" t="s">
        <v>504</v>
      </c>
      <c r="D60" s="53">
        <v>100</v>
      </c>
      <c r="E60" s="186">
        <f>IF(A60="",0,VLOOKUP(A60,'B.F.L'!A:D,4,FALSE))</f>
        <v>99.58279999999999</v>
      </c>
      <c r="F60" s="186">
        <f t="shared" si="1"/>
        <v>9958.279999999999</v>
      </c>
    </row>
    <row r="61" spans="1:6" ht="8.25" customHeight="1">
      <c r="A61" s="52"/>
      <c r="B61" s="62"/>
      <c r="C61" s="52"/>
      <c r="D61" s="53"/>
      <c r="E61" s="186">
        <f>IF(A61="",0,VLOOKUP(A61,'B.F.L'!A:D,4,FALSE))</f>
        <v>0</v>
      </c>
      <c r="F61" s="186">
        <f t="shared" si="1"/>
        <v>0</v>
      </c>
    </row>
    <row r="62" spans="1:6" ht="12.75" customHeight="1">
      <c r="A62" s="52" t="s">
        <v>333</v>
      </c>
      <c r="B62" s="62" t="s">
        <v>527</v>
      </c>
      <c r="C62" s="52" t="s">
        <v>504</v>
      </c>
      <c r="D62" s="53">
        <v>600</v>
      </c>
      <c r="E62" s="186">
        <f>IF(A62="",0,VLOOKUP(A62,'B.F.L'!A:D,4,FALSE))</f>
        <v>129.9678</v>
      </c>
      <c r="F62" s="186">
        <f t="shared" si="1"/>
        <v>77980.68000000001</v>
      </c>
    </row>
    <row r="63" spans="1:6" ht="8.25" customHeight="1">
      <c r="A63" s="52"/>
      <c r="B63" s="62"/>
      <c r="C63" s="52"/>
      <c r="D63" s="53"/>
      <c r="E63" s="186">
        <f>IF(A63="",0,VLOOKUP(A63,'B.F.L'!A:D,4,FALSE))</f>
        <v>0</v>
      </c>
      <c r="F63" s="186">
        <f t="shared" si="1"/>
        <v>0</v>
      </c>
    </row>
    <row r="64" spans="1:6" ht="12.75" customHeight="1">
      <c r="A64" s="52" t="s">
        <v>334</v>
      </c>
      <c r="B64" s="62" t="s">
        <v>528</v>
      </c>
      <c r="C64" s="52" t="s">
        <v>505</v>
      </c>
      <c r="D64" s="53">
        <v>3000</v>
      </c>
      <c r="E64" s="186">
        <f>IF(A64="",0,VLOOKUP(A64,'B.F.L'!A:D,4,FALSE))</f>
        <v>16.0001</v>
      </c>
      <c r="F64" s="186">
        <f t="shared" si="1"/>
        <v>48000.3</v>
      </c>
    </row>
    <row r="65" spans="1:6" ht="8.25" customHeight="1">
      <c r="A65" s="52"/>
      <c r="B65" s="62"/>
      <c r="C65" s="52"/>
      <c r="D65" s="53"/>
      <c r="E65" s="186">
        <f>IF(A65="",0,VLOOKUP(A65,'B.F.L'!A:D,4,FALSE))</f>
        <v>0</v>
      </c>
      <c r="F65" s="186">
        <f t="shared" si="1"/>
        <v>0</v>
      </c>
    </row>
    <row r="66" spans="1:6" ht="12.75" customHeight="1">
      <c r="A66" s="52" t="s">
        <v>335</v>
      </c>
      <c r="B66" s="97" t="s">
        <v>530</v>
      </c>
      <c r="C66" s="55" t="s">
        <v>531</v>
      </c>
      <c r="D66" s="56">
        <v>18</v>
      </c>
      <c r="E66" s="186">
        <f>IF(A66="",0,VLOOKUP(A66,'B.F.L'!A:D,4,FALSE))</f>
        <v>684.78</v>
      </c>
      <c r="F66" s="186">
        <f t="shared" si="1"/>
        <v>12326.039999999999</v>
      </c>
    </row>
    <row r="67" spans="1:6" ht="8.25" customHeight="1">
      <c r="A67" s="52"/>
      <c r="B67" s="61"/>
      <c r="C67" s="55"/>
      <c r="D67" s="56"/>
      <c r="E67" s="186">
        <f>IF(A67="",0,VLOOKUP(A67,'B.F.L'!A:D,4,FALSE))</f>
        <v>0</v>
      </c>
      <c r="F67" s="186">
        <f t="shared" si="1"/>
        <v>0</v>
      </c>
    </row>
    <row r="68" spans="1:6" ht="12.75" customHeight="1">
      <c r="A68" s="52" t="s">
        <v>336</v>
      </c>
      <c r="B68" s="112" t="s">
        <v>378</v>
      </c>
      <c r="C68" s="52" t="s">
        <v>505</v>
      </c>
      <c r="D68" s="53">
        <v>1300</v>
      </c>
      <c r="E68" s="186">
        <f>IF(A68="",0,VLOOKUP(A68,'B.F.L'!A:D,4,FALSE))</f>
        <v>19.901</v>
      </c>
      <c r="F68" s="186">
        <f t="shared" si="1"/>
        <v>25871.3</v>
      </c>
    </row>
    <row r="69" spans="1:6" ht="5.25" customHeight="1">
      <c r="A69" s="52"/>
      <c r="B69" s="62"/>
      <c r="C69" s="52"/>
      <c r="D69" s="53"/>
      <c r="E69" s="186">
        <f>IF(A69="",0,VLOOKUP(A69,'B.F.L'!A:D,4,FALSE))</f>
        <v>0</v>
      </c>
      <c r="F69" s="186">
        <f t="shared" si="1"/>
        <v>0</v>
      </c>
    </row>
    <row r="70" spans="1:6" ht="12.75" customHeight="1">
      <c r="A70" s="52"/>
      <c r="B70" s="65" t="s">
        <v>535</v>
      </c>
      <c r="C70" s="52"/>
      <c r="D70" s="53"/>
      <c r="E70" s="186">
        <f>IF(A70="",0,VLOOKUP(A70,'B.F.L'!A:D,4,FALSE))</f>
        <v>0</v>
      </c>
      <c r="F70" s="186">
        <f t="shared" si="1"/>
        <v>0</v>
      </c>
    </row>
    <row r="71" spans="1:6" ht="5.25" customHeight="1">
      <c r="A71" s="52"/>
      <c r="B71" s="62"/>
      <c r="C71" s="52"/>
      <c r="D71" s="53"/>
      <c r="E71" s="186">
        <f>IF(A71="",0,VLOOKUP(A71,'B.F.L'!A:D,4,FALSE))</f>
        <v>0</v>
      </c>
      <c r="F71" s="186">
        <f t="shared" si="1"/>
        <v>0</v>
      </c>
    </row>
    <row r="72" spans="1:6" ht="12.75" customHeight="1">
      <c r="A72" s="52" t="s">
        <v>337</v>
      </c>
      <c r="B72" s="97" t="s">
        <v>536</v>
      </c>
      <c r="C72" s="52" t="s">
        <v>465</v>
      </c>
      <c r="D72" s="53">
        <v>1</v>
      </c>
      <c r="E72" s="186">
        <f>IF(A72="",0,VLOOKUP(A72,'B.F.L'!A:D,4,FALSE))</f>
        <v>1039.6</v>
      </c>
      <c r="F72" s="186">
        <f t="shared" si="1"/>
        <v>1039.6</v>
      </c>
    </row>
    <row r="73" spans="1:6" ht="6.75" customHeight="1">
      <c r="A73" s="52"/>
      <c r="B73" s="61"/>
      <c r="C73" s="52"/>
      <c r="D73" s="53"/>
      <c r="E73" s="186">
        <f>IF(A73="",0,VLOOKUP(A73,'B.F.L'!A:D,4,FALSE))</f>
        <v>0</v>
      </c>
      <c r="F73" s="186">
        <f t="shared" si="1"/>
        <v>0</v>
      </c>
    </row>
    <row r="74" spans="1:6" ht="12.75" customHeight="1">
      <c r="A74" s="52" t="s">
        <v>338</v>
      </c>
      <c r="B74" s="62" t="s">
        <v>537</v>
      </c>
      <c r="C74" s="52" t="s">
        <v>465</v>
      </c>
      <c r="D74" s="53">
        <v>1</v>
      </c>
      <c r="E74" s="186">
        <f>IF(A74="",0,VLOOKUP(A74,'B.F.L'!A:D,4,FALSE))</f>
        <v>2639.1</v>
      </c>
      <c r="F74" s="186">
        <f t="shared" si="1"/>
        <v>2639.1</v>
      </c>
    </row>
    <row r="75" spans="1:6" ht="6.75" customHeight="1">
      <c r="A75" s="52"/>
      <c r="B75" s="62"/>
      <c r="C75" s="52"/>
      <c r="D75" s="53"/>
      <c r="E75" s="186">
        <f>IF(A75="",0,VLOOKUP(A75,'B.F.L'!A:D,4,FALSE))</f>
        <v>0</v>
      </c>
      <c r="F75" s="186">
        <f t="shared" si="1"/>
        <v>0</v>
      </c>
    </row>
    <row r="76" spans="1:6" ht="12.75" customHeight="1">
      <c r="A76" s="52" t="s">
        <v>339</v>
      </c>
      <c r="B76" s="62" t="s">
        <v>538</v>
      </c>
      <c r="C76" s="52" t="s">
        <v>465</v>
      </c>
      <c r="D76" s="53">
        <v>1</v>
      </c>
      <c r="E76" s="186">
        <f>IF(A76="",0,VLOOKUP(A76,'B.F.L'!A:D,4,FALSE))</f>
        <v>708.4000000000001</v>
      </c>
      <c r="F76" s="186">
        <f t="shared" si="1"/>
        <v>708.4000000000001</v>
      </c>
    </row>
    <row r="77" spans="1:6" ht="6.75" customHeight="1">
      <c r="A77" s="52"/>
      <c r="B77" s="62"/>
      <c r="C77" s="52"/>
      <c r="D77" s="53"/>
      <c r="E77" s="186">
        <f>IF(A77="",0,VLOOKUP(A77,'B.F.L'!A:D,4,FALSE))</f>
        <v>0</v>
      </c>
      <c r="F77" s="186">
        <f t="shared" si="1"/>
        <v>0</v>
      </c>
    </row>
    <row r="78" spans="1:6" ht="12.75" customHeight="1">
      <c r="A78" s="52" t="s">
        <v>340</v>
      </c>
      <c r="B78" s="62" t="s">
        <v>539</v>
      </c>
      <c r="C78" s="52" t="s">
        <v>524</v>
      </c>
      <c r="D78" s="53">
        <v>79</v>
      </c>
      <c r="E78" s="186">
        <f>IF(A78="",0,VLOOKUP(A78,'B.F.L'!A:D,4,FALSE))</f>
        <v>56</v>
      </c>
      <c r="F78" s="186">
        <f t="shared" si="1"/>
        <v>4424</v>
      </c>
    </row>
    <row r="79" spans="1:6" ht="8.25" customHeight="1">
      <c r="A79" s="52"/>
      <c r="B79" s="61"/>
      <c r="C79" s="52"/>
      <c r="D79" s="53"/>
      <c r="E79" s="186">
        <f>IF(A79="",0,VLOOKUP(A79,'B.F.L'!A:D,4,FALSE))</f>
        <v>0</v>
      </c>
      <c r="F79" s="186">
        <f t="shared" si="1"/>
        <v>0</v>
      </c>
    </row>
    <row r="80" spans="1:6" ht="25.5">
      <c r="A80" s="52" t="s">
        <v>341</v>
      </c>
      <c r="B80" s="97" t="s">
        <v>262</v>
      </c>
      <c r="C80" s="52" t="s">
        <v>524</v>
      </c>
      <c r="D80" s="53">
        <v>160</v>
      </c>
      <c r="E80" s="186">
        <f>IF(A80="",0,VLOOKUP(A80,'B.F.L'!A:D,4,FALSE))</f>
        <v>82.65129999999999</v>
      </c>
      <c r="F80" s="186">
        <f t="shared" si="1"/>
        <v>13224.207999999999</v>
      </c>
    </row>
    <row r="81" spans="1:6" ht="12.75">
      <c r="A81" s="52"/>
      <c r="B81" s="62"/>
      <c r="C81" s="52"/>
      <c r="D81" s="53"/>
      <c r="E81" s="186">
        <f>IF(A81="",0,VLOOKUP(A81,'B.F.L'!A:D,4,FALSE))</f>
        <v>0</v>
      </c>
      <c r="F81" s="186">
        <f t="shared" si="1"/>
        <v>0</v>
      </c>
    </row>
    <row r="82" spans="1:6" ht="12.75" customHeight="1">
      <c r="A82" s="52" t="s">
        <v>342</v>
      </c>
      <c r="B82" s="97" t="s">
        <v>548</v>
      </c>
      <c r="C82" s="52" t="s">
        <v>524</v>
      </c>
      <c r="D82" s="53">
        <v>4</v>
      </c>
      <c r="E82" s="186">
        <f>IF(A82="",0,VLOOKUP(A82,'B.F.L'!A:D,4,FALSE))</f>
        <v>1677.46</v>
      </c>
      <c r="F82" s="186">
        <f t="shared" si="1"/>
        <v>6709.84</v>
      </c>
    </row>
    <row r="83" spans="1:6" ht="12.75">
      <c r="A83" s="52"/>
      <c r="B83" s="61"/>
      <c r="C83" s="52"/>
      <c r="D83" s="53"/>
      <c r="E83" s="186">
        <f>IF(A83="",0,VLOOKUP(A83,'B.F.L'!A:D,4,FALSE))</f>
        <v>0</v>
      </c>
      <c r="F83" s="186">
        <f t="shared" si="1"/>
        <v>0</v>
      </c>
    </row>
    <row r="84" spans="1:6" ht="25.5">
      <c r="A84" s="52" t="s">
        <v>343</v>
      </c>
      <c r="B84" s="97" t="s">
        <v>263</v>
      </c>
      <c r="C84" s="52" t="s">
        <v>524</v>
      </c>
      <c r="D84" s="53">
        <v>1</v>
      </c>
      <c r="E84" s="186">
        <f>IF(A84="",0,VLOOKUP(A84,'B.F.L'!A:D,4,FALSE))</f>
        <v>1050.49</v>
      </c>
      <c r="F84" s="186">
        <f t="shared" si="1"/>
        <v>1050.49</v>
      </c>
    </row>
    <row r="85" spans="1:6" ht="8.25" customHeight="1">
      <c r="A85" s="51"/>
      <c r="B85" s="61"/>
      <c r="C85" s="52"/>
      <c r="D85" s="53"/>
      <c r="E85" s="186">
        <f>IF(A85="",0,VLOOKUP(A85,'B.F.L'!A:D,4,FALSE))</f>
        <v>0</v>
      </c>
      <c r="F85" s="186">
        <f t="shared" si="1"/>
        <v>0</v>
      </c>
    </row>
    <row r="86" spans="1:6" ht="12.75" customHeight="1">
      <c r="A86" s="51"/>
      <c r="B86" s="95" t="s">
        <v>533</v>
      </c>
      <c r="C86" s="52"/>
      <c r="D86" s="53"/>
      <c r="E86" s="186">
        <f>IF(A86="",0,VLOOKUP(A86,'B.F.L'!A:D,4,FALSE))</f>
        <v>0</v>
      </c>
      <c r="F86" s="186">
        <f t="shared" si="1"/>
        <v>0</v>
      </c>
    </row>
    <row r="87" spans="1:6" ht="8.25" customHeight="1">
      <c r="A87" s="51"/>
      <c r="B87" s="61"/>
      <c r="C87" s="52"/>
      <c r="D87" s="53"/>
      <c r="E87" s="186">
        <f>IF(A87="",0,VLOOKUP(A87,'B.F.L'!A:D,4,FALSE))</f>
        <v>0</v>
      </c>
      <c r="F87" s="186">
        <f t="shared" si="1"/>
        <v>0</v>
      </c>
    </row>
    <row r="88" spans="1:6" ht="12.75" customHeight="1">
      <c r="A88" s="52" t="s">
        <v>344</v>
      </c>
      <c r="B88" s="62" t="s">
        <v>534</v>
      </c>
      <c r="C88" s="52" t="s">
        <v>380</v>
      </c>
      <c r="D88" s="53">
        <v>3000</v>
      </c>
      <c r="E88" s="186">
        <f>IF(A88="",0,VLOOKUP(A88,'B.F.L'!A:D,4,FALSE))</f>
        <v>118.10999999999999</v>
      </c>
      <c r="F88" s="186">
        <f t="shared" si="1"/>
        <v>354329.99999999994</v>
      </c>
    </row>
    <row r="89" spans="1:6" ht="12.75">
      <c r="A89" s="52"/>
      <c r="B89" s="62"/>
      <c r="C89" s="52"/>
      <c r="D89" s="53"/>
      <c r="E89" s="186">
        <f>IF(A89="",0,VLOOKUP(A89,'B.F.L'!A:D,4,FALSE))</f>
        <v>0</v>
      </c>
      <c r="F89" s="186">
        <f t="shared" si="1"/>
        <v>0</v>
      </c>
    </row>
    <row r="90" spans="1:6" ht="12.75">
      <c r="A90" s="52"/>
      <c r="B90" s="95" t="s">
        <v>545</v>
      </c>
      <c r="C90" s="52"/>
      <c r="D90" s="53"/>
      <c r="E90" s="186">
        <f>IF(A90="",0,VLOOKUP(A90,'B.F.L'!A:D,4,FALSE))</f>
        <v>0</v>
      </c>
      <c r="F90" s="186">
        <f t="shared" si="1"/>
        <v>0</v>
      </c>
    </row>
    <row r="91" spans="1:6" ht="12.75">
      <c r="A91" s="52"/>
      <c r="B91" s="61"/>
      <c r="C91" s="52"/>
      <c r="D91" s="53"/>
      <c r="E91" s="186">
        <f>IF(A91="",0,VLOOKUP(A91,'B.F.L'!A:D,4,FALSE))</f>
        <v>0</v>
      </c>
      <c r="F91" s="186">
        <f t="shared" si="1"/>
        <v>0</v>
      </c>
    </row>
    <row r="92" spans="1:6" ht="12.75" customHeight="1">
      <c r="A92" s="52" t="s">
        <v>345</v>
      </c>
      <c r="B92" s="97" t="s">
        <v>547</v>
      </c>
      <c r="C92" s="52" t="s">
        <v>524</v>
      </c>
      <c r="D92" s="53">
        <v>1</v>
      </c>
      <c r="E92" s="186">
        <f>IF(A92="",0,VLOOKUP(A92,'B.F.L'!A:D,4,FALSE))</f>
        <v>8026</v>
      </c>
      <c r="F92" s="186">
        <f t="shared" si="1"/>
        <v>8026</v>
      </c>
    </row>
    <row r="93" spans="1:6" ht="12.75">
      <c r="A93" s="52"/>
      <c r="B93" s="97"/>
      <c r="C93" s="52"/>
      <c r="D93" s="53"/>
      <c r="E93" s="186">
        <f>IF(A93="",0,VLOOKUP(A93,'B.F.L'!A:D,4,FALSE))</f>
        <v>0</v>
      </c>
      <c r="F93" s="186">
        <f t="shared" si="1"/>
        <v>0</v>
      </c>
    </row>
    <row r="94" spans="1:6" ht="12.75" customHeight="1">
      <c r="A94" s="52" t="s">
        <v>346</v>
      </c>
      <c r="B94" s="97" t="s">
        <v>546</v>
      </c>
      <c r="C94" s="52" t="s">
        <v>524</v>
      </c>
      <c r="D94" s="53">
        <v>1</v>
      </c>
      <c r="E94" s="186">
        <f>IF(A94="",0,VLOOKUP(A94,'B.F.L'!A:D,4,FALSE))</f>
        <v>6976</v>
      </c>
      <c r="F94" s="186">
        <f t="shared" si="1"/>
        <v>6976</v>
      </c>
    </row>
    <row r="95" spans="1:6" ht="14.25" customHeight="1">
      <c r="A95" s="52"/>
      <c r="B95" s="97"/>
      <c r="C95" s="52"/>
      <c r="D95" s="53"/>
      <c r="E95" s="186">
        <f>IF(A95="",0,VLOOKUP(A95,'B.F.L'!A:D,4,FALSE))</f>
        <v>0</v>
      </c>
      <c r="F95" s="186">
        <f t="shared" si="1"/>
        <v>0</v>
      </c>
    </row>
    <row r="96" spans="1:6" ht="12.75">
      <c r="A96" s="52"/>
      <c r="B96" s="95" t="s">
        <v>264</v>
      </c>
      <c r="C96" s="52"/>
      <c r="D96" s="53"/>
      <c r="E96" s="186">
        <f>IF(A96="",0,VLOOKUP(A96,'B.F.L'!A:D,4,FALSE))</f>
        <v>0</v>
      </c>
      <c r="F96" s="186">
        <f t="shared" si="1"/>
        <v>0</v>
      </c>
    </row>
    <row r="97" spans="1:6" ht="12.75" customHeight="1">
      <c r="A97" s="52"/>
      <c r="B97" s="97"/>
      <c r="C97" s="52"/>
      <c r="D97" s="53"/>
      <c r="E97" s="186">
        <f>IF(A97="",0,VLOOKUP(A97,'B.F.L'!A:D,4,FALSE))</f>
        <v>0</v>
      </c>
      <c r="F97" s="186">
        <f t="shared" si="1"/>
        <v>0</v>
      </c>
    </row>
    <row r="98" spans="1:6" ht="12.75" customHeight="1">
      <c r="A98" s="52" t="s">
        <v>347</v>
      </c>
      <c r="B98" s="62" t="s">
        <v>265</v>
      </c>
      <c r="C98" s="52" t="s">
        <v>465</v>
      </c>
      <c r="D98" s="53">
        <v>1</v>
      </c>
      <c r="E98" s="186">
        <f>IF(A98="",0,VLOOKUP(A98,'B.F.L'!A:D,4,FALSE))</f>
        <v>134302</v>
      </c>
      <c r="F98" s="186">
        <f t="shared" si="1"/>
        <v>134302</v>
      </c>
    </row>
    <row r="99" spans="1:6" ht="13.5" customHeight="1">
      <c r="A99" s="51"/>
      <c r="B99" s="62"/>
      <c r="C99" s="52"/>
      <c r="D99" s="53"/>
      <c r="E99" s="186">
        <f>IF(A99="",0,VLOOKUP(A99,'B.F.L'!A:D,4,FALSE))</f>
        <v>0</v>
      </c>
      <c r="F99" s="186">
        <f t="shared" si="1"/>
        <v>0</v>
      </c>
    </row>
    <row r="100" spans="1:9" s="43" customFormat="1" ht="18" customHeight="1">
      <c r="A100" s="54"/>
      <c r="B100" s="64"/>
      <c r="C100" s="44"/>
      <c r="D100" s="44"/>
      <c r="E100" s="139" t="s">
        <v>388</v>
      </c>
      <c r="F100" s="187">
        <f>SUM(F62:F99)</f>
        <v>697607.958</v>
      </c>
      <c r="I100" s="49"/>
    </row>
    <row r="101" spans="2:9" s="43" customFormat="1" ht="12.75">
      <c r="B101" s="85"/>
      <c r="E101" s="86"/>
      <c r="F101" s="87"/>
      <c r="I101" s="49"/>
    </row>
    <row r="102" spans="1:8" s="43" customFormat="1" ht="12.75">
      <c r="A102" s="57" t="s">
        <v>488</v>
      </c>
      <c r="B102" s="60"/>
      <c r="C102" s="42"/>
      <c r="F102" s="93" t="s">
        <v>509</v>
      </c>
      <c r="H102" s="45"/>
    </row>
    <row r="103" spans="1:8" s="43" customFormat="1" ht="12.75">
      <c r="A103" s="57"/>
      <c r="B103" s="60"/>
      <c r="C103" s="42"/>
      <c r="H103" s="45"/>
    </row>
    <row r="104" spans="1:8" s="43" customFormat="1" ht="12.75">
      <c r="A104" s="57"/>
      <c r="B104" s="290" t="s">
        <v>508</v>
      </c>
      <c r="C104" s="42"/>
      <c r="H104" s="45"/>
    </row>
    <row r="105" spans="1:8" s="43" customFormat="1" ht="12.75">
      <c r="A105" s="57"/>
      <c r="B105" s="60"/>
      <c r="C105" s="42"/>
      <c r="H105" s="45"/>
    </row>
    <row r="106" spans="1:6" s="50" customFormat="1" ht="40.5" customHeight="1">
      <c r="A106" s="102"/>
      <c r="B106" s="107" t="s">
        <v>491</v>
      </c>
      <c r="C106" s="108"/>
      <c r="D106" s="109"/>
      <c r="E106" s="110"/>
      <c r="F106" s="106" t="s">
        <v>388</v>
      </c>
    </row>
    <row r="107" spans="1:9" s="43" customFormat="1" ht="15" customHeight="1">
      <c r="A107" s="74"/>
      <c r="B107" s="81"/>
      <c r="C107" s="73"/>
      <c r="D107" s="73"/>
      <c r="E107" s="79"/>
      <c r="F107" s="188"/>
      <c r="I107" s="49"/>
    </row>
    <row r="108" spans="1:6" ht="15" customHeight="1">
      <c r="A108" s="51"/>
      <c r="B108" s="98" t="s">
        <v>510</v>
      </c>
      <c r="C108" s="58"/>
      <c r="D108" s="59"/>
      <c r="E108" s="76"/>
      <c r="F108" s="115">
        <f>F46</f>
        <v>3048366.913277</v>
      </c>
    </row>
    <row r="109" spans="1:6" ht="15" customHeight="1">
      <c r="A109" s="51"/>
      <c r="B109" s="98"/>
      <c r="C109" s="58"/>
      <c r="D109" s="59"/>
      <c r="E109" s="76"/>
      <c r="F109" s="115"/>
    </row>
    <row r="110" spans="1:6" ht="12.75">
      <c r="A110" s="51"/>
      <c r="B110" s="98" t="s">
        <v>511</v>
      </c>
      <c r="C110" s="58"/>
      <c r="D110" s="59"/>
      <c r="E110" s="76"/>
      <c r="F110" s="115">
        <f>F100</f>
        <v>697607.958</v>
      </c>
    </row>
    <row r="111" spans="1:6" ht="12.75">
      <c r="A111" s="51"/>
      <c r="B111" s="98"/>
      <c r="C111" s="58"/>
      <c r="D111" s="59"/>
      <c r="E111" s="76"/>
      <c r="F111" s="115"/>
    </row>
    <row r="112" spans="1:6" ht="15" customHeight="1">
      <c r="A112" s="51"/>
      <c r="B112" s="98"/>
      <c r="C112" s="58"/>
      <c r="D112" s="59"/>
      <c r="E112" s="76"/>
      <c r="F112" s="115"/>
    </row>
    <row r="113" spans="1:6" ht="15" customHeight="1">
      <c r="A113" s="51"/>
      <c r="B113" s="83"/>
      <c r="C113" s="58"/>
      <c r="D113" s="59"/>
      <c r="E113" s="76"/>
      <c r="F113" s="115"/>
    </row>
    <row r="114" spans="1:6" ht="15" customHeight="1">
      <c r="A114" s="51"/>
      <c r="B114" s="83"/>
      <c r="C114" s="58"/>
      <c r="D114" s="59"/>
      <c r="E114" s="76"/>
      <c r="F114" s="115"/>
    </row>
    <row r="115" spans="1:6" ht="15" customHeight="1">
      <c r="A115" s="51"/>
      <c r="B115" s="83"/>
      <c r="C115" s="58"/>
      <c r="D115" s="59"/>
      <c r="E115" s="76"/>
      <c r="F115" s="115"/>
    </row>
    <row r="116" spans="1:6" ht="15" customHeight="1">
      <c r="A116" s="51"/>
      <c r="B116" s="82"/>
      <c r="C116" s="58"/>
      <c r="D116" s="59"/>
      <c r="E116" s="76"/>
      <c r="F116" s="115"/>
    </row>
    <row r="117" spans="1:6" ht="15" customHeight="1">
      <c r="A117" s="51"/>
      <c r="B117" s="82"/>
      <c r="C117" s="58"/>
      <c r="D117" s="59"/>
      <c r="E117" s="76"/>
      <c r="F117" s="115"/>
    </row>
    <row r="118" spans="1:6" ht="15" customHeight="1">
      <c r="A118" s="51"/>
      <c r="B118" s="83"/>
      <c r="C118" s="58"/>
      <c r="D118" s="59"/>
      <c r="E118" s="76"/>
      <c r="F118" s="115"/>
    </row>
    <row r="119" spans="1:6" ht="15" customHeight="1">
      <c r="A119" s="51"/>
      <c r="B119" s="83"/>
      <c r="C119" s="58"/>
      <c r="D119" s="59"/>
      <c r="E119" s="76"/>
      <c r="F119" s="115"/>
    </row>
    <row r="120" spans="1:6" ht="15" customHeight="1">
      <c r="A120" s="51"/>
      <c r="B120" s="83"/>
      <c r="C120" s="58"/>
      <c r="D120" s="59"/>
      <c r="E120" s="76"/>
      <c r="F120" s="115"/>
    </row>
    <row r="121" spans="1:6" ht="15" customHeight="1">
      <c r="A121" s="51"/>
      <c r="B121" s="83"/>
      <c r="C121" s="58"/>
      <c r="D121" s="59"/>
      <c r="E121" s="76"/>
      <c r="F121" s="115"/>
    </row>
    <row r="122" spans="1:6" ht="15" customHeight="1">
      <c r="A122" s="51"/>
      <c r="B122" s="83"/>
      <c r="C122" s="58"/>
      <c r="D122" s="59"/>
      <c r="E122" s="76"/>
      <c r="F122" s="115"/>
    </row>
    <row r="123" spans="1:6" ht="15" customHeight="1">
      <c r="A123" s="51"/>
      <c r="B123" s="83"/>
      <c r="C123" s="58"/>
      <c r="D123" s="59"/>
      <c r="E123" s="76"/>
      <c r="F123" s="115"/>
    </row>
    <row r="124" spans="1:6" ht="15" customHeight="1">
      <c r="A124" s="51"/>
      <c r="B124" s="83"/>
      <c r="C124" s="58"/>
      <c r="D124" s="59"/>
      <c r="E124" s="76"/>
      <c r="F124" s="115"/>
    </row>
    <row r="125" spans="1:6" ht="15" customHeight="1">
      <c r="A125" s="51"/>
      <c r="B125" s="83"/>
      <c r="C125" s="58"/>
      <c r="D125" s="59"/>
      <c r="E125" s="76"/>
      <c r="F125" s="115"/>
    </row>
    <row r="126" spans="1:6" ht="15" customHeight="1">
      <c r="A126" s="51"/>
      <c r="B126" s="83"/>
      <c r="C126" s="58"/>
      <c r="D126" s="59"/>
      <c r="E126" s="76"/>
      <c r="F126" s="115"/>
    </row>
    <row r="127" spans="1:6" ht="15" customHeight="1">
      <c r="A127" s="51"/>
      <c r="B127" s="83"/>
      <c r="C127" s="58"/>
      <c r="D127" s="59"/>
      <c r="E127" s="76"/>
      <c r="F127" s="115"/>
    </row>
    <row r="128" spans="1:6" ht="15" customHeight="1">
      <c r="A128" s="51"/>
      <c r="B128" s="83"/>
      <c r="C128" s="58"/>
      <c r="D128" s="59"/>
      <c r="E128" s="76"/>
      <c r="F128" s="115"/>
    </row>
    <row r="129" spans="1:6" ht="15" customHeight="1">
      <c r="A129" s="51"/>
      <c r="B129" s="83"/>
      <c r="C129" s="58"/>
      <c r="D129" s="59"/>
      <c r="E129" s="76"/>
      <c r="F129" s="115"/>
    </row>
    <row r="130" spans="1:6" ht="15" customHeight="1">
      <c r="A130" s="51"/>
      <c r="B130" s="83"/>
      <c r="C130" s="58"/>
      <c r="D130" s="59"/>
      <c r="E130" s="76"/>
      <c r="F130" s="115"/>
    </row>
    <row r="131" spans="1:6" ht="15" customHeight="1">
      <c r="A131" s="51"/>
      <c r="B131" s="83"/>
      <c r="C131" s="58"/>
      <c r="D131" s="59"/>
      <c r="E131" s="76"/>
      <c r="F131" s="115"/>
    </row>
    <row r="132" spans="1:6" ht="15" customHeight="1">
      <c r="A132" s="51"/>
      <c r="B132" s="83"/>
      <c r="C132" s="58"/>
      <c r="D132" s="59"/>
      <c r="E132" s="76"/>
      <c r="F132" s="115"/>
    </row>
    <row r="133" spans="1:6" ht="15" customHeight="1">
      <c r="A133" s="51"/>
      <c r="B133" s="83"/>
      <c r="C133" s="58"/>
      <c r="D133" s="59"/>
      <c r="E133" s="76"/>
      <c r="F133" s="115"/>
    </row>
    <row r="134" spans="1:6" ht="15" customHeight="1">
      <c r="A134" s="51"/>
      <c r="B134" s="83"/>
      <c r="C134" s="58"/>
      <c r="D134" s="59"/>
      <c r="E134" s="76"/>
      <c r="F134" s="115"/>
    </row>
    <row r="135" spans="1:6" ht="15" customHeight="1">
      <c r="A135" s="51"/>
      <c r="B135" s="83"/>
      <c r="C135" s="58"/>
      <c r="D135" s="59"/>
      <c r="E135" s="76"/>
      <c r="F135" s="115"/>
    </row>
    <row r="136" spans="1:6" ht="14.25" customHeight="1">
      <c r="A136" s="51"/>
      <c r="B136" s="83"/>
      <c r="C136" s="58"/>
      <c r="D136" s="59"/>
      <c r="E136" s="76"/>
      <c r="F136" s="115"/>
    </row>
    <row r="137" spans="1:6" ht="14.25" customHeight="1">
      <c r="A137" s="51"/>
      <c r="B137" s="83"/>
      <c r="C137" s="58"/>
      <c r="D137" s="59"/>
      <c r="E137" s="76"/>
      <c r="F137" s="115"/>
    </row>
    <row r="138" spans="1:6" ht="14.25" customHeight="1">
      <c r="A138" s="51"/>
      <c r="B138" s="83"/>
      <c r="C138" s="58"/>
      <c r="D138" s="59"/>
      <c r="E138" s="76"/>
      <c r="F138" s="115"/>
    </row>
    <row r="139" spans="1:6" ht="16.5" customHeight="1">
      <c r="A139" s="51"/>
      <c r="B139" s="83"/>
      <c r="C139" s="58"/>
      <c r="D139" s="59"/>
      <c r="E139" s="76"/>
      <c r="F139" s="115"/>
    </row>
    <row r="140" spans="1:6" ht="13.5" customHeight="1">
      <c r="A140" s="51"/>
      <c r="B140" s="83"/>
      <c r="C140" s="58"/>
      <c r="D140" s="59"/>
      <c r="E140" s="76"/>
      <c r="F140" s="115"/>
    </row>
    <row r="141" spans="1:6" ht="14.25" customHeight="1">
      <c r="A141" s="51"/>
      <c r="B141" s="83"/>
      <c r="C141" s="58"/>
      <c r="D141" s="59"/>
      <c r="E141" s="76"/>
      <c r="F141" s="115"/>
    </row>
    <row r="142" spans="1:6" ht="14.25" customHeight="1">
      <c r="A142" s="51"/>
      <c r="B142" s="83"/>
      <c r="C142" s="58"/>
      <c r="D142" s="59"/>
      <c r="E142" s="76"/>
      <c r="F142" s="115"/>
    </row>
    <row r="143" spans="1:6" ht="15.75" customHeight="1">
      <c r="A143" s="51"/>
      <c r="B143" s="83"/>
      <c r="C143" s="58"/>
      <c r="D143" s="59"/>
      <c r="E143" s="76"/>
      <c r="F143" s="115"/>
    </row>
    <row r="144" spans="1:6" ht="15" customHeight="1">
      <c r="A144" s="51"/>
      <c r="B144" s="84"/>
      <c r="C144" s="80"/>
      <c r="D144" s="77"/>
      <c r="E144" s="78"/>
      <c r="F144" s="115"/>
    </row>
    <row r="145" spans="1:9" s="43" customFormat="1" ht="24.75" customHeight="1">
      <c r="A145" s="54"/>
      <c r="B145" s="101" t="s">
        <v>490</v>
      </c>
      <c r="C145" s="100"/>
      <c r="D145" s="100"/>
      <c r="E145" s="99"/>
      <c r="F145" s="189">
        <f>SUM(F107:F144)</f>
        <v>3745974.8712770003</v>
      </c>
      <c r="I145" s="49"/>
    </row>
  </sheetData>
  <printOptions horizontalCentered="1"/>
  <pageMargins left="1.5748031496062993" right="0.7874015748031497" top="1.1811023622047245" bottom="1.1811023622047245" header="1.1811023622047245" footer="0.3937007874015748"/>
  <pageSetup horizontalDpi="600" verticalDpi="600" orientation="portrait" paperSize="9" r:id="rId1"/>
  <headerFooter alignWithMargins="0">
    <oddHeader>&amp;C
</oddHeader>
    <oddFooter>&amp;C&amp;P</oddFooter>
  </headerFooter>
  <rowBreaks count="2" manualBreakCount="2">
    <brk id="46" max="25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Nurol İnşaat ve Ticaret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ORHANYAZICI</dc:creator>
  <cp:keywords/>
  <dc:description/>
  <cp:lastModifiedBy>Metin</cp:lastModifiedBy>
  <cp:lastPrinted>2007-03-28T06:37:08Z</cp:lastPrinted>
  <dcterms:created xsi:type="dcterms:W3CDTF">2004-12-13T13:31:41Z</dcterms:created>
  <dcterms:modified xsi:type="dcterms:W3CDTF">2007-05-16T12:59:31Z</dcterms:modified>
  <cp:category/>
  <cp:version/>
  <cp:contentType/>
  <cp:contentStatus/>
</cp:coreProperties>
</file>